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073DA58B-9436-44F7-AC9D-D1447ECA961E}" xr6:coauthVersionLast="36" xr6:coauthVersionMax="36" xr10:uidLastSave="{00000000-0000-0000-0000-000000000000}"/>
  <bookViews>
    <workbookView xWindow="0" yWindow="0" windowWidth="21570" windowHeight="7890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4" l="1"/>
  <c r="C18" i="14"/>
  <c r="C19" i="13"/>
  <c r="C18" i="13"/>
  <c r="C46" i="14" l="1"/>
  <c r="C44" i="14"/>
  <c r="C36" i="14"/>
  <c r="C33" i="14"/>
  <c r="C24" i="14" s="1"/>
  <c r="C29" i="14"/>
  <c r="C17" i="14"/>
  <c r="C12" i="14"/>
  <c r="M29" i="13" l="1"/>
  <c r="M30" i="13"/>
  <c r="L31" i="13"/>
  <c r="M31" i="13"/>
  <c r="N31" i="13"/>
  <c r="D33" i="13"/>
  <c r="M33" i="13" s="1"/>
  <c r="H35" i="13"/>
  <c r="I35" i="13" s="1"/>
  <c r="F35" i="13"/>
  <c r="G35" i="13" s="1"/>
  <c r="H34" i="13"/>
  <c r="I34" i="13" s="1"/>
  <c r="F34" i="13"/>
  <c r="G34" i="13" s="1"/>
  <c r="E33" i="13"/>
  <c r="C33" i="13"/>
  <c r="P35" i="14"/>
  <c r="Q35" i="14" s="1"/>
  <c r="R35" i="14" s="1"/>
  <c r="P34" i="14"/>
  <c r="Q34" i="14" s="1"/>
  <c r="R34" i="14" s="1"/>
  <c r="O33" i="14"/>
  <c r="N33" i="14"/>
  <c r="M33" i="14"/>
  <c r="L33" i="14"/>
  <c r="K33" i="14"/>
  <c r="J33" i="14"/>
  <c r="I33" i="14"/>
  <c r="H33" i="14"/>
  <c r="G33" i="14"/>
  <c r="F33" i="14"/>
  <c r="E33" i="14"/>
  <c r="D33" i="14"/>
  <c r="M35" i="13"/>
  <c r="M34" i="13"/>
  <c r="U34" i="14"/>
  <c r="N35" i="13" l="1"/>
  <c r="L34" i="13"/>
  <c r="L35" i="13"/>
  <c r="U35" i="14"/>
  <c r="N34" i="13"/>
  <c r="P33" i="14"/>
  <c r="Q33" i="14" s="1"/>
  <c r="R33" i="14" s="1"/>
  <c r="D24" i="13"/>
  <c r="F33" i="13"/>
  <c r="G33" i="13" s="1"/>
  <c r="H33" i="13"/>
  <c r="I33" i="13" s="1"/>
  <c r="L33" i="13" l="1"/>
  <c r="U33" i="14"/>
  <c r="V35" i="14"/>
  <c r="V34" i="14"/>
  <c r="N33" i="13"/>
  <c r="V33" i="14" l="1"/>
  <c r="C46" i="13" l="1"/>
  <c r="E46" i="13"/>
  <c r="P22" i="14" l="1"/>
  <c r="Q22" i="14" l="1"/>
  <c r="R22" i="14" s="1"/>
  <c r="E12" i="13" l="1"/>
  <c r="E17" i="13"/>
  <c r="E29" i="13"/>
  <c r="E36" i="13"/>
  <c r="E44" i="13"/>
  <c r="E24" i="13" l="1"/>
  <c r="F13" i="13"/>
  <c r="G13" i="13" s="1"/>
  <c r="H13" i="13"/>
  <c r="I13" i="13" s="1"/>
  <c r="D12" i="14" l="1"/>
  <c r="D17" i="14"/>
  <c r="D29" i="14"/>
  <c r="D24" i="14" s="1"/>
  <c r="D36" i="14"/>
  <c r="D46" i="14"/>
  <c r="D44" i="14" s="1"/>
  <c r="C44" i="13" l="1"/>
  <c r="D36" i="13"/>
  <c r="C36" i="13"/>
  <c r="C29" i="13"/>
  <c r="D17" i="13"/>
  <c r="C17" i="13"/>
  <c r="D12" i="13"/>
  <c r="C12" i="13"/>
  <c r="C24" i="13" l="1"/>
  <c r="H24" i="13" l="1"/>
  <c r="I24" i="13" s="1"/>
  <c r="O46" i="14" l="1"/>
  <c r="N46" i="14"/>
  <c r="M46" i="14"/>
  <c r="L46" i="14"/>
  <c r="U27" i="14" l="1"/>
  <c r="U31" i="14"/>
  <c r="U41" i="14"/>
  <c r="P48" i="14"/>
  <c r="Q48" i="14" s="1"/>
  <c r="R48" i="14" s="1"/>
  <c r="P47" i="14"/>
  <c r="Q47" i="14" s="1"/>
  <c r="R47" i="14" s="1"/>
  <c r="O44" i="14"/>
  <c r="N44" i="14"/>
  <c r="M44" i="14"/>
  <c r="L44" i="14"/>
  <c r="K46" i="14"/>
  <c r="K44" i="14" s="1"/>
  <c r="J46" i="14"/>
  <c r="J44" i="14" s="1"/>
  <c r="I46" i="14"/>
  <c r="I44" i="14" s="1"/>
  <c r="H46" i="14"/>
  <c r="H44" i="14" s="1"/>
  <c r="G46" i="14"/>
  <c r="G44" i="14" s="1"/>
  <c r="F46" i="14"/>
  <c r="F44" i="14" s="1"/>
  <c r="E46" i="14"/>
  <c r="E44" i="14" s="1"/>
  <c r="M26" i="13"/>
  <c r="L27" i="13"/>
  <c r="M27" i="13"/>
  <c r="N27" i="13"/>
  <c r="L41" i="13"/>
  <c r="M41" i="13"/>
  <c r="N41" i="13"/>
  <c r="M45" i="13"/>
  <c r="M46" i="13"/>
  <c r="M47" i="13"/>
  <c r="M48" i="13"/>
  <c r="M49" i="13"/>
  <c r="M50" i="13"/>
  <c r="M51" i="13"/>
  <c r="M52" i="13"/>
  <c r="M53" i="13"/>
  <c r="F48" i="13"/>
  <c r="G48" i="13" s="1"/>
  <c r="H48" i="13"/>
  <c r="I48" i="13" s="1"/>
  <c r="H47" i="13"/>
  <c r="I47" i="13" s="1"/>
  <c r="F47" i="13"/>
  <c r="G47" i="13" s="1"/>
  <c r="L47" i="13"/>
  <c r="L46" i="13" l="1"/>
  <c r="L48" i="13"/>
  <c r="N48" i="13"/>
  <c r="N47" i="13"/>
  <c r="U48" i="14"/>
  <c r="U47" i="14"/>
  <c r="U46" i="14" l="1"/>
  <c r="V47" i="14"/>
  <c r="V48" i="14"/>
  <c r="N46" i="13"/>
  <c r="L37" i="13" l="1"/>
  <c r="U37" i="14"/>
  <c r="P46" i="14"/>
  <c r="Q46" i="14" s="1"/>
  <c r="R46" i="14" s="1"/>
  <c r="H46" i="13"/>
  <c r="I46" i="13" s="1"/>
  <c r="F46" i="13"/>
  <c r="G46" i="13" s="1"/>
  <c r="V46" i="14" l="1"/>
  <c r="U26" i="14" l="1"/>
  <c r="L26" i="13"/>
  <c r="F24" i="13" l="1"/>
  <c r="G24" i="13" s="1"/>
  <c r="P53" i="14" l="1"/>
  <c r="P52" i="14"/>
  <c r="P51" i="14"/>
  <c r="P50" i="14"/>
  <c r="P49" i="14"/>
  <c r="P45" i="14"/>
  <c r="P43" i="14"/>
  <c r="P42" i="14"/>
  <c r="P41" i="14"/>
  <c r="P40" i="14"/>
  <c r="P39" i="14"/>
  <c r="P38" i="14"/>
  <c r="P37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F53" i="13" l="1"/>
  <c r="G53" i="13" s="1"/>
  <c r="F52" i="13"/>
  <c r="G52" i="13" s="1"/>
  <c r="F51" i="13"/>
  <c r="G51" i="13" s="1"/>
  <c r="F50" i="13"/>
  <c r="G50" i="13" s="1"/>
  <c r="F49" i="13"/>
  <c r="G49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G16" i="13" s="1"/>
  <c r="F15" i="13"/>
  <c r="G15" i="13" s="1"/>
  <c r="F14" i="13"/>
  <c r="G14" i="13" s="1"/>
  <c r="F12" i="13"/>
  <c r="G12" i="13" s="1"/>
  <c r="F11" i="13"/>
  <c r="G11" i="13" s="1"/>
  <c r="F10" i="13"/>
  <c r="G10" i="13" s="1"/>
  <c r="F17" i="13" l="1"/>
  <c r="G17" i="13" s="1"/>
  <c r="F36" i="13"/>
  <c r="G36" i="13" s="1"/>
  <c r="N26" i="13" l="1"/>
  <c r="O29" i="14"/>
  <c r="O24" i="14" s="1"/>
  <c r="Q32" i="14" l="1"/>
  <c r="R32" i="14" s="1"/>
  <c r="H32" i="13"/>
  <c r="I32" i="13" s="1"/>
  <c r="M32" i="13"/>
  <c r="M44" i="13"/>
  <c r="M43" i="13"/>
  <c r="M42" i="13"/>
  <c r="M40" i="13"/>
  <c r="M39" i="13"/>
  <c r="M38" i="13"/>
  <c r="M37" i="13"/>
  <c r="M28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5" i="13"/>
  <c r="I45" i="13" s="1"/>
  <c r="H49" i="13"/>
  <c r="I49" i="13" s="1"/>
  <c r="H50" i="13"/>
  <c r="I50" i="13" s="1"/>
  <c r="H51" i="13"/>
  <c r="I51" i="13" s="1"/>
  <c r="Q49" i="14"/>
  <c r="R49" i="14" s="1"/>
  <c r="Q50" i="14"/>
  <c r="R50" i="14" s="1"/>
  <c r="Q51" i="14"/>
  <c r="R51" i="14" s="1"/>
  <c r="Q52" i="14"/>
  <c r="R52" i="14" s="1"/>
  <c r="L30" i="13" l="1"/>
  <c r="M25" i="13"/>
  <c r="M24" i="13"/>
  <c r="N30" i="13"/>
  <c r="U32" i="14"/>
  <c r="L32" i="13"/>
  <c r="N32" i="13"/>
  <c r="V41" i="14"/>
  <c r="V27" i="14"/>
  <c r="V42" i="14"/>
  <c r="V26" i="14"/>
  <c r="V43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3" i="13"/>
  <c r="U43" i="14"/>
  <c r="N45" i="13"/>
  <c r="L51" i="13"/>
  <c r="U51" i="14"/>
  <c r="N15" i="13"/>
  <c r="L28" i="13"/>
  <c r="U28" i="14"/>
  <c r="N10" i="13"/>
  <c r="N20" i="13"/>
  <c r="N22" i="13"/>
  <c r="N38" i="13"/>
  <c r="N40" i="13"/>
  <c r="L49" i="13"/>
  <c r="U49" i="14"/>
  <c r="N53" i="13"/>
  <c r="U21" i="14"/>
  <c r="L21" i="13"/>
  <c r="N28" i="13"/>
  <c r="N42" i="13"/>
  <c r="N49" i="13"/>
  <c r="U53" i="14"/>
  <c r="L53" i="13"/>
  <c r="N19" i="13"/>
  <c r="N37" i="13"/>
  <c r="N51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U30" i="14"/>
  <c r="U38" i="14"/>
  <c r="L38" i="13"/>
  <c r="L40" i="13"/>
  <c r="U40" i="14"/>
  <c r="N43" i="13"/>
  <c r="U50" i="14"/>
  <c r="L50" i="13"/>
  <c r="N52" i="13"/>
  <c r="L39" i="13"/>
  <c r="U39" i="14"/>
  <c r="N21" i="13"/>
  <c r="U11" i="14"/>
  <c r="L11" i="13"/>
  <c r="L19" i="13"/>
  <c r="U19" i="14"/>
  <c r="U23" i="14"/>
  <c r="L23" i="13"/>
  <c r="N39" i="13"/>
  <c r="U42" i="14"/>
  <c r="L42" i="13"/>
  <c r="L45" i="13"/>
  <c r="U45" i="14"/>
  <c r="N50" i="13"/>
  <c r="L52" i="13"/>
  <c r="U52" i="14"/>
  <c r="M12" i="13"/>
  <c r="P44" i="14"/>
  <c r="M36" i="13"/>
  <c r="M17" i="13"/>
  <c r="V32" i="14" l="1"/>
  <c r="V22" i="14"/>
  <c r="N29" i="13"/>
  <c r="U36" i="14"/>
  <c r="L36" i="13"/>
  <c r="N36" i="13"/>
  <c r="L29" i="13"/>
  <c r="V23" i="14"/>
  <c r="V25" i="14"/>
  <c r="V51" i="14"/>
  <c r="V45" i="14"/>
  <c r="V53" i="14"/>
  <c r="V16" i="14"/>
  <c r="V21" i="14"/>
  <c r="V20" i="14"/>
  <c r="V39" i="14"/>
  <c r="V37" i="14"/>
  <c r="V18" i="14"/>
  <c r="V28" i="14"/>
  <c r="V38" i="14"/>
  <c r="V50" i="14"/>
  <c r="V14" i="14"/>
  <c r="V40" i="14"/>
  <c r="V52" i="14"/>
  <c r="V13" i="14"/>
  <c r="V31" i="14"/>
  <c r="V15" i="14"/>
  <c r="V30" i="14"/>
  <c r="V19" i="14"/>
  <c r="V49" i="14"/>
  <c r="N17" i="13"/>
  <c r="U44" i="14"/>
  <c r="L44" i="13"/>
  <c r="U17" i="14"/>
  <c r="L17" i="13"/>
  <c r="U29" i="14"/>
  <c r="N44" i="13"/>
  <c r="L12" i="13"/>
  <c r="U12" i="14"/>
  <c r="N12" i="13"/>
  <c r="U24" i="14" l="1"/>
  <c r="L24" i="13"/>
  <c r="N24" i="13"/>
  <c r="V44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36" i="14"/>
  <c r="N36" i="14"/>
  <c r="M36" i="14"/>
  <c r="L36" i="14"/>
  <c r="K36" i="14"/>
  <c r="J36" i="14"/>
  <c r="I36" i="14"/>
  <c r="H36" i="14"/>
  <c r="G36" i="14"/>
  <c r="F36" i="14"/>
  <c r="E36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3" i="14" l="1"/>
  <c r="R53" i="14" s="1"/>
  <c r="Q45" i="14"/>
  <c r="R45" i="14" s="1"/>
  <c r="Q40" i="14"/>
  <c r="R40" i="14" s="1"/>
  <c r="Q41" i="14"/>
  <c r="R41" i="14" s="1"/>
  <c r="Q37" i="14"/>
  <c r="R37" i="14" s="1"/>
  <c r="Q43" i="14"/>
  <c r="R43" i="14" s="1"/>
  <c r="Q38" i="14"/>
  <c r="R38" i="14" s="1"/>
  <c r="Q39" i="14"/>
  <c r="R39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6" i="14"/>
  <c r="V36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42" i="14"/>
  <c r="R42" i="14" s="1"/>
  <c r="Q44" i="14" l="1"/>
  <c r="R44" i="14" s="1"/>
  <c r="Q36" i="14"/>
  <c r="R36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3" i="13" l="1"/>
  <c r="I53" i="13" s="1"/>
  <c r="H52" i="13"/>
  <c r="I52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1" i="13"/>
  <c r="I31" i="13" s="1"/>
  <c r="H30" i="13"/>
  <c r="I30" i="13" s="1"/>
  <c r="H28" i="13"/>
  <c r="I28" i="13" s="1"/>
  <c r="H27" i="13"/>
  <c r="I27" i="13" s="1"/>
  <c r="H26" i="13"/>
  <c r="I26" i="13" s="1"/>
  <c r="H25" i="13"/>
  <c r="I25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6" i="13"/>
  <c r="I16" i="13" s="1"/>
  <c r="H15" i="13"/>
  <c r="I15" i="13" s="1"/>
  <c r="H14" i="13"/>
  <c r="I14" i="13" s="1"/>
  <c r="H11" i="13"/>
  <c r="I11" i="13" s="1"/>
  <c r="H10" i="13"/>
  <c r="I10" i="13" s="1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H36" i="13"/>
  <c r="I36" i="13" s="1"/>
  <c r="H44" i="13"/>
  <c r="I44" i="13" s="1"/>
  <c r="H17" i="13"/>
  <c r="I17" i="13" s="1"/>
  <c r="F9" i="13"/>
  <c r="G9" i="13" s="1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<sst xmlns="http://schemas.openxmlformats.org/spreadsheetml/2006/main" count="140" uniqueCount="80">
  <si>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</si>
  <si>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</si>
  <si>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</si>
  <si>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</si>
  <si>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</si>
  <si>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</si>
  <si>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</si>
  <si>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</si>
  <si>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</si>
  <si>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</si>
  <si>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</si>
  <si>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</si>
  <si>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</si>
  <si>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</si>
  <si>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</si>
  <si>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</si>
  <si>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</si>
  <si>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</si>
  <si>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</si>
  <si>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</si>
  <si>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</si>
  <si>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</si>
  <si>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</si>
  <si>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</si>
  <si>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</si>
  <si>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</si>
  <si>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</si>
  <si>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</si>
  <si>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</si>
  <si>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</si>
  <si>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</si>
  <si>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</si>
  <si>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</si>
  <si>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</si>
  <si>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</si>
  <si>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</si>
  <si>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</si>
  <si>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</si>
  <si>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</si>
  <si>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</si>
  <si>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</si>
  <si>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</si>
  <si>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</si>
  <si>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</si>
  <si>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</si>
  <si>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</si>
  <si>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</si>
  <si>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</si>
  <si>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</si>
  <si>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</si>
  <si>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</si>
  <si>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</si>
  <si>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</si>
  <si>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</si>
  <si>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</si>
  <si>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</si>
  <si>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</si>
  <si>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</si>
  <si>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</si>
  <si>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</si>
  <si>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</si>
  <si>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</si>
  <si>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</si>
  <si>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</si>
  <si>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</si>
  <si>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</si>
  <si>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</si>
  <si>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</si>
  <si>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</si>
  <si>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</si>
  <si>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</si>
  <si>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Por Impuesto</t>
  </si>
  <si>
    <t>Por Retenciones</t>
  </si>
  <si>
    <t>Impuesto sobre Transacciones (Ley de Agentes Extranjeros)</t>
  </si>
  <si>
    <t>Se omiten variaciones porcentuales absolutas mayores a 200.</t>
  </si>
  <si>
    <t>Al 31 Dic.</t>
  </si>
  <si>
    <t xml:space="preserve">COMPARATIVO ACUMULADO AL 31 DE DICIEMBRE DE 2025, VRS EJECUTADO  2024 Y PRESUPUESTO 2025 </t>
  </si>
  <si>
    <t>Al  31 Dic.</t>
  </si>
  <si>
    <t xml:space="preserve">INGRESOS AL 31 DE DICIEMBRE DE 2025, VRS EJECUTADO  2024 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</si>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</sst>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7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FFC000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7"/>
  <sheetViews>
    <sheetView showGridLines="0" zoomScale="80" zoomScaleNormal="80" zoomScaleSheetLayoutView="70" workbookViewId="0">
      <selection activeCell="P1" sqref="P1"/>
    </sheetView>
  </sheetViews>
  <sheetFormatPr baseColWidth="10" defaultRowHeight="13.5"/>
  <cols>
    <col min="1" max="1" width="1.7109375" style="2" customWidth="1"/>
    <col min="2" max="2" width="85.42578125" style="2" customWidth="1"/>
    <col min="3" max="3" width="17.7109375" style="2" customWidth="1"/>
    <col min="4" max="15" width="15" style="2" customWidth="1"/>
    <col min="16" max="16" width="17.42578125" style="2" customWidth="1"/>
    <col min="17" max="17" width="1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8" t="s">
        <v>78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1"/>
      <c r="T2" s="1"/>
      <c r="Y2" s="23"/>
    </row>
    <row r="3" spans="1:26" ht="16.5" customHeight="1">
      <c r="A3" s="1"/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39" t="s">
        <v>1</v>
      </c>
      <c r="C5" s="24" t="s">
        <v>61</v>
      </c>
      <c r="D5" s="40" t="s">
        <v>65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2</v>
      </c>
      <c r="R5" s="42"/>
      <c r="S5" s="1"/>
      <c r="T5" s="1"/>
      <c r="U5" s="1"/>
      <c r="V5" s="1"/>
    </row>
    <row r="6" spans="1:26" ht="31.5" customHeight="1">
      <c r="A6" s="1"/>
      <c r="B6" s="39"/>
      <c r="C6" s="22" t="s">
        <v>77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77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+C8+C44</f>
        <v>7650.3854454699995</v>
      </c>
      <c r="D7" s="4">
        <f>+D8+D44</f>
        <v>741.41183115999991</v>
      </c>
      <c r="E7" s="4">
        <f t="shared" ref="E7:O7" si="0">+E8+E44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615.56668190000016</v>
      </c>
      <c r="J7" s="4">
        <f t="shared" si="0"/>
        <v>663.55576126999995</v>
      </c>
      <c r="K7" s="4">
        <f t="shared" si="0"/>
        <v>623.21999875999995</v>
      </c>
      <c r="L7" s="4">
        <f t="shared" si="0"/>
        <v>625.82601559</v>
      </c>
      <c r="M7" s="4">
        <f t="shared" si="0"/>
        <v>638.63021676999995</v>
      </c>
      <c r="N7" s="4">
        <f t="shared" si="0"/>
        <v>618.29806703999986</v>
      </c>
      <c r="O7" s="4">
        <f t="shared" si="0"/>
        <v>659.92349602000002</v>
      </c>
      <c r="P7" s="4">
        <f>SUM(D7:O7)</f>
        <v>8298.3118600599992</v>
      </c>
      <c r="Q7" s="5">
        <f t="shared" ref="Q7:Q45" si="1">+P7-C7</f>
        <v>647.92641458999969</v>
      </c>
      <c r="R7" s="5">
        <f>IFERROR(IF(ABS(Q7/C7 * 100)&gt;200, "", Q7/C7 * 100), "")</f>
        <v>8.4691996136437098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+C9+C12+C16+C17+C24+C36</f>
        <v>7369.0615823299995</v>
      </c>
      <c r="D8" s="5">
        <f>+D9+D12+D16+D17+D24+D36</f>
        <v>709.77213551999989</v>
      </c>
      <c r="E8" s="5">
        <f t="shared" ref="E8:O8" si="2">+E9+E12+E16+E17+E24+E36</f>
        <v>550.60166257999992</v>
      </c>
      <c r="F8" s="5">
        <f t="shared" si="2"/>
        <v>595.05711020000012</v>
      </c>
      <c r="G8" s="5">
        <f t="shared" si="2"/>
        <v>1237.7629189400004</v>
      </c>
      <c r="H8" s="5">
        <f t="shared" si="2"/>
        <v>624.22228379000001</v>
      </c>
      <c r="I8" s="5">
        <f t="shared" si="2"/>
        <v>591.41102619000014</v>
      </c>
      <c r="J8" s="5">
        <f t="shared" si="2"/>
        <v>638.25137585999994</v>
      </c>
      <c r="K8" s="5">
        <f t="shared" si="2"/>
        <v>599.70228420000001</v>
      </c>
      <c r="L8" s="5">
        <f t="shared" si="2"/>
        <v>601.71348450000005</v>
      </c>
      <c r="M8" s="5">
        <f t="shared" si="2"/>
        <v>614.19163500999991</v>
      </c>
      <c r="N8" s="5">
        <f t="shared" si="2"/>
        <v>589.7089559499999</v>
      </c>
      <c r="O8" s="5">
        <f t="shared" si="2"/>
        <v>633.66539638000006</v>
      </c>
      <c r="P8" s="5">
        <f>SUM(D8:O8)</f>
        <v>7986.0602691200002</v>
      </c>
      <c r="Q8" s="5">
        <f t="shared" si="1"/>
        <v>616.99868679000065</v>
      </c>
      <c r="R8" s="5">
        <f t="shared" ref="R8:R53" si="3">IFERROR(IF(ABS(Q8/C8 * 100)&gt;200, "", Q8/C8 * 100), "")</f>
        <v>8.3728257648094448</v>
      </c>
      <c r="S8" s="1"/>
      <c r="T8" s="6"/>
      <c r="U8" s="6" t="e">
        <f>C8-#REF!</f>
        <v>#REF!</v>
      </c>
      <c r="V8" s="6" t="e">
        <f>P8-#REF!</f>
        <v>#REF!</v>
      </c>
      <c r="W8" s="23"/>
      <c r="X8" s="23"/>
      <c r="Z8" s="28"/>
    </row>
    <row r="9" spans="1:26" ht="21" customHeight="1">
      <c r="A9" s="1"/>
      <c r="B9" s="7" t="s">
        <v>6</v>
      </c>
      <c r="C9" s="8">
        <f>SUM(C10:C11)</f>
        <v>3500.9036214600001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302.16835593999997</v>
      </c>
      <c r="J9" s="8">
        <f t="shared" si="4"/>
        <v>332.43453044</v>
      </c>
      <c r="K9" s="8">
        <f t="shared" si="4"/>
        <v>310.24809943000002</v>
      </c>
      <c r="L9" s="8">
        <f t="shared" si="4"/>
        <v>315.47451099</v>
      </c>
      <c r="M9" s="8">
        <f t="shared" si="4"/>
        <v>320.9547819</v>
      </c>
      <c r="N9" s="8">
        <f t="shared" si="4"/>
        <v>318.50079950999998</v>
      </c>
      <c r="O9" s="8">
        <f t="shared" si="4"/>
        <v>336.79179619000001</v>
      </c>
      <c r="P9" s="8">
        <f>SUM(D9:O9)</f>
        <v>3817.5962367799993</v>
      </c>
      <c r="Q9" s="8">
        <f t="shared" si="1"/>
        <v>316.69261531999928</v>
      </c>
      <c r="R9" s="8">
        <f t="shared" si="3"/>
        <v>9.0460249570631515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1616.7979552899999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>
        <v>139.54471176999999</v>
      </c>
      <c r="J10" s="10">
        <v>142.73111837000002</v>
      </c>
      <c r="K10" s="10">
        <v>142.28627467999999</v>
      </c>
      <c r="L10" s="10">
        <v>140.98265608</v>
      </c>
      <c r="M10" s="10">
        <v>134.95766</v>
      </c>
      <c r="N10" s="10">
        <v>143.86809273999998</v>
      </c>
      <c r="O10" s="10">
        <v>163.58588644</v>
      </c>
      <c r="P10" s="10">
        <f t="shared" ref="P10:P45" si="5">SUM(D10:O10)</f>
        <v>1732.84309764</v>
      </c>
      <c r="Q10" s="10">
        <f t="shared" si="1"/>
        <v>116.04514235000011</v>
      </c>
      <c r="R10" s="10">
        <f t="shared" si="3"/>
        <v>7.1774671640517669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1884.1056661700002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>
        <v>162.62364417000001</v>
      </c>
      <c r="J11" s="10">
        <v>189.70341206999998</v>
      </c>
      <c r="K11" s="10">
        <v>167.96182475000001</v>
      </c>
      <c r="L11" s="10">
        <v>174.49185491</v>
      </c>
      <c r="M11" s="10">
        <v>185.9971219</v>
      </c>
      <c r="N11" s="10">
        <v>174.63270677</v>
      </c>
      <c r="O11" s="10">
        <v>173.20590974999999</v>
      </c>
      <c r="P11" s="10">
        <f t="shared" si="5"/>
        <v>2084.7531391399998</v>
      </c>
      <c r="Q11" s="10">
        <f t="shared" si="1"/>
        <v>200.64747296999963</v>
      </c>
      <c r="R11" s="10">
        <f t="shared" si="3"/>
        <v>10.649480895510214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3102.7812339000002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221.55311416000001</v>
      </c>
      <c r="J12" s="8">
        <f t="shared" si="6"/>
        <v>231.42404826000001</v>
      </c>
      <c r="K12" s="8">
        <f t="shared" si="6"/>
        <v>220.66144946999998</v>
      </c>
      <c r="L12" s="8">
        <f t="shared" si="6"/>
        <v>211.55305218999999</v>
      </c>
      <c r="M12" s="8">
        <f t="shared" si="6"/>
        <v>215.97264464</v>
      </c>
      <c r="N12" s="8">
        <f t="shared" si="6"/>
        <v>200.69815722000001</v>
      </c>
      <c r="O12" s="8">
        <f t="shared" si="6"/>
        <v>224.13312176000002</v>
      </c>
      <c r="P12" s="8">
        <f>SUM(D12:O12)</f>
        <v>3328.2563963399998</v>
      </c>
      <c r="Q12" s="8">
        <f t="shared" si="1"/>
        <v>225.47516243999962</v>
      </c>
      <c r="R12" s="8">
        <f t="shared" si="3"/>
        <v>7.2668727004188947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877.70903240000007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>
        <v>42.844199580000002</v>
      </c>
      <c r="J13" s="10">
        <v>37.512145910000001</v>
      </c>
      <c r="K13" s="10">
        <v>29.65893573</v>
      </c>
      <c r="L13" s="10">
        <v>30.17096639</v>
      </c>
      <c r="M13" s="10">
        <v>28.291349790000002</v>
      </c>
      <c r="N13" s="10">
        <v>9.0606291500000005</v>
      </c>
      <c r="O13" s="10">
        <v>28.222135819999998</v>
      </c>
      <c r="P13" s="10">
        <f t="shared" si="5"/>
        <v>965.2704675199999</v>
      </c>
      <c r="Q13" s="10">
        <f t="shared" si="1"/>
        <v>87.561435119999828</v>
      </c>
      <c r="R13" s="10">
        <f t="shared" si="3"/>
        <v>9.976134674218013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1481.0569018399999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>
        <v>121.41360896</v>
      </c>
      <c r="J14" s="10">
        <v>135.50075007000001</v>
      </c>
      <c r="K14" s="10">
        <v>126.30545784</v>
      </c>
      <c r="L14" s="10">
        <v>119.88601549000001</v>
      </c>
      <c r="M14" s="10">
        <v>122.64673279</v>
      </c>
      <c r="N14" s="10">
        <v>120.58483254000001</v>
      </c>
      <c r="O14" s="10">
        <v>120.84506583000001</v>
      </c>
      <c r="P14" s="10">
        <f t="shared" si="5"/>
        <v>1567.4390264600002</v>
      </c>
      <c r="Q14" s="10">
        <f t="shared" si="1"/>
        <v>86.382124620000241</v>
      </c>
      <c r="R14" s="10">
        <f t="shared" si="3"/>
        <v>5.8324649453159356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744.01529965999998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>
        <v>57.295305620000001</v>
      </c>
      <c r="J15" s="10">
        <v>58.411152280000003</v>
      </c>
      <c r="K15" s="10">
        <v>64.697055899999995</v>
      </c>
      <c r="L15" s="10">
        <v>61.49607031</v>
      </c>
      <c r="M15" s="10">
        <v>65.034562059999999</v>
      </c>
      <c r="N15" s="10">
        <v>71.052695529999994</v>
      </c>
      <c r="O15" s="10">
        <v>75.065920110000008</v>
      </c>
      <c r="P15" s="10">
        <f t="shared" si="5"/>
        <v>795.5469023600001</v>
      </c>
      <c r="Q15" s="10">
        <f t="shared" si="1"/>
        <v>51.531602700000121</v>
      </c>
      <c r="R15" s="10">
        <f t="shared" si="3"/>
        <v>6.9261482557615457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340.70244172000002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>
        <v>29.219531900000003</v>
      </c>
      <c r="J16" s="8">
        <v>35.650315649999996</v>
      </c>
      <c r="K16" s="8">
        <v>30.910559639999999</v>
      </c>
      <c r="L16" s="8">
        <v>36.189112119999997</v>
      </c>
      <c r="M16" s="8">
        <v>37.973772080000003</v>
      </c>
      <c r="N16" s="8">
        <v>32.754123220000004</v>
      </c>
      <c r="O16" s="8">
        <v>31.569673399999999</v>
      </c>
      <c r="P16" s="8">
        <f t="shared" si="5"/>
        <v>383.04642082999993</v>
      </c>
      <c r="Q16" s="8">
        <f t="shared" si="1"/>
        <v>42.343979109999907</v>
      </c>
      <c r="R16" s="8">
        <f t="shared" si="3"/>
        <v>12.428434294814805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235.86762500999998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20.874721900000004</v>
      </c>
      <c r="J17" s="8">
        <f t="shared" si="7"/>
        <v>20.002682760000003</v>
      </c>
      <c r="K17" s="8">
        <f t="shared" si="7"/>
        <v>20.438975150000001</v>
      </c>
      <c r="L17" s="8">
        <f t="shared" si="7"/>
        <v>20.707047709999998</v>
      </c>
      <c r="M17" s="8">
        <f t="shared" si="7"/>
        <v>20.545807259999997</v>
      </c>
      <c r="N17" s="8">
        <f t="shared" si="7"/>
        <v>20.070043890000001</v>
      </c>
      <c r="O17" s="8">
        <f t="shared" si="7"/>
        <v>23.300226659999996</v>
      </c>
      <c r="P17" s="8">
        <f>SUM(D17:O17)</f>
        <v>245.11761805999998</v>
      </c>
      <c r="Q17" s="8">
        <f t="shared" si="1"/>
        <v>9.2499930500000005</v>
      </c>
      <c r="R17" s="8">
        <f t="shared" si="3"/>
        <v>3.9216882985139789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f>49.99132814 - 17.75756383</f>
        <v>32.233764309999998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>
        <v>2.1686667399999999</v>
      </c>
      <c r="J18" s="10">
        <v>2.5766919599999998</v>
      </c>
      <c r="K18" s="10">
        <v>2.5800128299999998</v>
      </c>
      <c r="L18" s="10">
        <v>3.0166632799999999</v>
      </c>
      <c r="M18" s="10">
        <v>3.0071938999999999</v>
      </c>
      <c r="N18" s="10">
        <v>3.6338080700000002</v>
      </c>
      <c r="O18" s="10">
        <v>3.6681157899999999</v>
      </c>
      <c r="P18" s="10">
        <f t="shared" si="5"/>
        <v>32.460334750000001</v>
      </c>
      <c r="Q18" s="10">
        <f t="shared" si="1"/>
        <v>0.22657044000000326</v>
      </c>
      <c r="R18" s="10">
        <f t="shared" si="3"/>
        <v>0.70289786145055821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f>86.28075556 + 17.75756383</f>
        <v>104.03831939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>
        <v>8.7992923899999997</v>
      </c>
      <c r="J19" s="10">
        <v>8.4062232600000009</v>
      </c>
      <c r="K19" s="10">
        <v>8.6688276500000008</v>
      </c>
      <c r="L19" s="10">
        <v>8.5397715900000009</v>
      </c>
      <c r="M19" s="10">
        <v>8.3434761099999992</v>
      </c>
      <c r="N19" s="10">
        <v>7.361268260000001</v>
      </c>
      <c r="O19" s="10">
        <v>10.29747493</v>
      </c>
      <c r="P19" s="10">
        <f t="shared" si="5"/>
        <v>103.51669588999999</v>
      </c>
      <c r="Q19" s="10">
        <f t="shared" si="1"/>
        <v>-0.52162350000000401</v>
      </c>
      <c r="R19" s="10">
        <f t="shared" si="3"/>
        <v>-0.50137632274185084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27.2402069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>
        <v>2.4011309299999999</v>
      </c>
      <c r="J20" s="10">
        <v>2.76060661</v>
      </c>
      <c r="K20" s="10">
        <v>2.2432237599999998</v>
      </c>
      <c r="L20" s="10">
        <v>2.4310962699999998</v>
      </c>
      <c r="M20" s="10">
        <v>2.15583707</v>
      </c>
      <c r="N20" s="10">
        <v>2.3896823199999999</v>
      </c>
      <c r="O20" s="10">
        <v>2.2716120799999997</v>
      </c>
      <c r="P20" s="10">
        <f t="shared" si="5"/>
        <v>28.389465550000001</v>
      </c>
      <c r="Q20" s="10">
        <f t="shared" si="1"/>
        <v>1.1492586500000002</v>
      </c>
      <c r="R20" s="10">
        <f t="shared" si="3"/>
        <v>4.218979151733242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70.313389860000015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>
        <v>6.3177157100000008</v>
      </c>
      <c r="J21" s="10">
        <v>5.4972596199999995</v>
      </c>
      <c r="K21" s="10">
        <v>6.2549576599999988</v>
      </c>
      <c r="L21" s="10">
        <v>5.8615747000000002</v>
      </c>
      <c r="M21" s="10">
        <v>5.9432895499999994</v>
      </c>
      <c r="N21" s="10">
        <v>5.5489843599999995</v>
      </c>
      <c r="O21" s="10">
        <v>5.9122218999999996</v>
      </c>
      <c r="P21" s="10">
        <f t="shared" si="5"/>
        <v>72.030864470000012</v>
      </c>
      <c r="Q21" s="10">
        <f t="shared" si="1"/>
        <v>1.7174746099999965</v>
      </c>
      <c r="R21" s="10">
        <f t="shared" si="3"/>
        <v>2.4425996434244395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1.0831171899999998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>
        <v>0.12768823000000001</v>
      </c>
      <c r="J22" s="10">
        <v>9.6266699999999997E-2</v>
      </c>
      <c r="K22" s="10">
        <v>6.76181E-2</v>
      </c>
      <c r="L22" s="10">
        <v>5.4387949999999997E-2</v>
      </c>
      <c r="M22" s="10">
        <v>7.7978179999999994E-2</v>
      </c>
      <c r="N22" s="10">
        <v>0.10345887999999999</v>
      </c>
      <c r="O22" s="10">
        <v>9.6457359999999992E-2</v>
      </c>
      <c r="P22" s="10">
        <f t="shared" si="5"/>
        <v>0.86335794999999993</v>
      </c>
      <c r="Q22" s="10">
        <f t="shared" si="1"/>
        <v>-0.21975923999999991</v>
      </c>
      <c r="R22" s="10">
        <f t="shared" si="3"/>
        <v>-20.289516409577061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0.95882736000000002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>
        <v>1.0602279000000001</v>
      </c>
      <c r="J23" s="10">
        <v>0.6656346099999999</v>
      </c>
      <c r="K23" s="10">
        <v>0.62433514999999995</v>
      </c>
      <c r="L23" s="10">
        <v>0.80355391999999992</v>
      </c>
      <c r="M23" s="10">
        <v>1.01803245</v>
      </c>
      <c r="N23" s="10">
        <v>1.032842</v>
      </c>
      <c r="O23" s="10">
        <v>1.0543445999999999</v>
      </c>
      <c r="P23" s="10">
        <f t="shared" si="5"/>
        <v>7.8568994500000002</v>
      </c>
      <c r="Q23" s="10">
        <f t="shared" si="1"/>
        <v>6.8980720900000003</v>
      </c>
      <c r="R23" s="10" t="str">
        <f t="shared" si="3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SUM(C25:C29,C32:C33)</f>
        <v>109.28439552</v>
      </c>
      <c r="D24" s="8">
        <f t="shared" ref="D24:N24" si="8">SUM(D25:D29,D32:D33)</f>
        <v>9.6160882399999998</v>
      </c>
      <c r="E24" s="8">
        <f t="shared" si="8"/>
        <v>10.663088339999998</v>
      </c>
      <c r="F24" s="8">
        <f t="shared" si="8"/>
        <v>9.2595326799999995</v>
      </c>
      <c r="G24" s="8">
        <f t="shared" si="8"/>
        <v>10.267766630000001</v>
      </c>
      <c r="H24" s="8">
        <f t="shared" si="8"/>
        <v>11.645056800000001</v>
      </c>
      <c r="I24" s="8">
        <f t="shared" si="8"/>
        <v>10.508913310000001</v>
      </c>
      <c r="J24" s="8">
        <f t="shared" si="8"/>
        <v>11.948044980000002</v>
      </c>
      <c r="K24" s="8">
        <f t="shared" si="8"/>
        <v>10.39996307</v>
      </c>
      <c r="L24" s="8">
        <f t="shared" si="8"/>
        <v>10.85680086</v>
      </c>
      <c r="M24" s="8">
        <f t="shared" si="8"/>
        <v>11.687664010000001</v>
      </c>
      <c r="N24" s="8">
        <f t="shared" si="8"/>
        <v>10.844467270000001</v>
      </c>
      <c r="O24" s="8">
        <f>SUM(O25:O29,O32:O33)</f>
        <v>10.878437420000001</v>
      </c>
      <c r="P24" s="8">
        <f>SUM(D24:O24)</f>
        <v>128.57582361000001</v>
      </c>
      <c r="Q24" s="8">
        <f t="shared" si="1"/>
        <v>19.291428090000011</v>
      </c>
      <c r="R24" s="8">
        <f t="shared" si="3"/>
        <v>17.652500156318759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58.970968999999997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>
        <v>5.5872684600000007</v>
      </c>
      <c r="J25" s="10">
        <v>7.2509257700000003</v>
      </c>
      <c r="K25" s="10">
        <v>5.9313673799999993</v>
      </c>
      <c r="L25" s="10">
        <v>6.4405933500000003</v>
      </c>
      <c r="M25" s="10">
        <v>6.9145494300000001</v>
      </c>
      <c r="N25" s="10">
        <v>6.3292807</v>
      </c>
      <c r="O25" s="10">
        <v>6.6810677199999997</v>
      </c>
      <c r="P25" s="10">
        <f t="shared" si="5"/>
        <v>74.428731290000002</v>
      </c>
      <c r="Q25" s="10">
        <f t="shared" si="1"/>
        <v>15.457762290000005</v>
      </c>
      <c r="R25" s="10">
        <f t="shared" si="3"/>
        <v>26.212494982064825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5"/>
        <v>0</v>
      </c>
      <c r="Q26" s="10">
        <f t="shared" si="1"/>
        <v>0</v>
      </c>
      <c r="R26" s="10" t="str">
        <f t="shared" si="3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3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28.030677919999999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>
        <v>2.6383366399999999</v>
      </c>
      <c r="J28" s="10">
        <v>2.6908394600000003</v>
      </c>
      <c r="K28" s="10">
        <v>2.2325055900000002</v>
      </c>
      <c r="L28" s="10">
        <v>2.5599406899999999</v>
      </c>
      <c r="M28" s="10">
        <v>2.70301663</v>
      </c>
      <c r="N28" s="10">
        <v>2.4628332500000001</v>
      </c>
      <c r="O28" s="10">
        <v>2.5075432799999997</v>
      </c>
      <c r="P28" s="10">
        <f t="shared" si="5"/>
        <v>28.76508973</v>
      </c>
      <c r="Q28" s="10">
        <f t="shared" si="1"/>
        <v>0.734411810000001</v>
      </c>
      <c r="R28" s="10">
        <f t="shared" si="3"/>
        <v>2.6200287131692783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9">+F30+F31</f>
        <v>0</v>
      </c>
      <c r="G29" s="10">
        <f t="shared" si="9"/>
        <v>0</v>
      </c>
      <c r="H29" s="10">
        <f t="shared" si="9"/>
        <v>0</v>
      </c>
      <c r="I29" s="10">
        <f t="shared" si="9"/>
        <v>0</v>
      </c>
      <c r="J29" s="10">
        <f t="shared" si="9"/>
        <v>0</v>
      </c>
      <c r="K29" s="10">
        <f t="shared" si="9"/>
        <v>0</v>
      </c>
      <c r="L29" s="10">
        <f t="shared" si="9"/>
        <v>0</v>
      </c>
      <c r="M29" s="10">
        <f t="shared" si="9"/>
        <v>0</v>
      </c>
      <c r="N29" s="10">
        <f t="shared" si="9"/>
        <v>0</v>
      </c>
      <c r="O29" s="10">
        <f t="shared" si="9"/>
        <v>0</v>
      </c>
      <c r="P29" s="10">
        <f>SUM(D29:O29)</f>
        <v>0</v>
      </c>
      <c r="Q29" s="10">
        <f t="shared" si="1"/>
        <v>0</v>
      </c>
      <c r="R29" s="10" t="str">
        <f t="shared" si="3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5"/>
        <v>0</v>
      </c>
      <c r="Q30" s="10">
        <f t="shared" si="1"/>
        <v>0</v>
      </c>
      <c r="R30" s="10" t="str">
        <f t="shared" si="3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5"/>
        <v>0</v>
      </c>
      <c r="Q31" s="10">
        <f t="shared" si="1"/>
        <v>0</v>
      </c>
      <c r="R31" s="10" t="str">
        <f t="shared" si="3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22.282748599999998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>
        <v>2.2833082099999999</v>
      </c>
      <c r="J32" s="10">
        <v>2.00627975</v>
      </c>
      <c r="K32" s="10">
        <v>2.2360900999999997</v>
      </c>
      <c r="L32" s="10">
        <v>1.8562668200000001</v>
      </c>
      <c r="M32" s="10">
        <v>2.0588790600000002</v>
      </c>
      <c r="N32" s="10">
        <v>2.0503015099999997</v>
      </c>
      <c r="O32" s="10">
        <v>1.6547294199999998</v>
      </c>
      <c r="P32" s="10">
        <f t="shared" si="5"/>
        <v>25.333634889999995</v>
      </c>
      <c r="Q32" s="10">
        <f t="shared" ref="Q32:Q35" si="10">+P32-C32</f>
        <v>3.0508862899999976</v>
      </c>
      <c r="R32" s="10">
        <f t="shared" si="3"/>
        <v>13.691696409481539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73</v>
      </c>
      <c r="C33" s="10">
        <f>+C34+C35</f>
        <v>0</v>
      </c>
      <c r="D33" s="10">
        <f>+D34+D35</f>
        <v>0</v>
      </c>
      <c r="E33" s="10">
        <f>+E34+E35</f>
        <v>0</v>
      </c>
      <c r="F33" s="10">
        <f t="shared" ref="F33:O33" si="11">+F34+F35</f>
        <v>0</v>
      </c>
      <c r="G33" s="10">
        <f t="shared" si="11"/>
        <v>0</v>
      </c>
      <c r="H33" s="10">
        <f t="shared" si="11"/>
        <v>0</v>
      </c>
      <c r="I33" s="10">
        <f t="shared" si="11"/>
        <v>0</v>
      </c>
      <c r="J33" s="10">
        <f t="shared" si="11"/>
        <v>0</v>
      </c>
      <c r="K33" s="10">
        <f t="shared" si="11"/>
        <v>0</v>
      </c>
      <c r="L33" s="10">
        <f t="shared" si="11"/>
        <v>0</v>
      </c>
      <c r="M33" s="10">
        <f t="shared" si="11"/>
        <v>1.121889E-2</v>
      </c>
      <c r="N33" s="10">
        <f t="shared" si="11"/>
        <v>2.0518100000000003E-3</v>
      </c>
      <c r="O33" s="10">
        <f t="shared" si="11"/>
        <v>3.5097000000000003E-2</v>
      </c>
      <c r="P33" s="10">
        <f>SUM(D33:O33)</f>
        <v>4.83677E-2</v>
      </c>
      <c r="Q33" s="10">
        <f t="shared" si="10"/>
        <v>4.83677E-2</v>
      </c>
      <c r="R33" s="10" t="str">
        <f t="shared" si="3"/>
        <v/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" hidden="1" customHeight="1">
      <c r="A34" s="20"/>
      <c r="B34" s="11" t="s">
        <v>71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ref="P34:P35" si="12">SUM(D34:O34)</f>
        <v>0</v>
      </c>
      <c r="Q34" s="10">
        <f t="shared" si="10"/>
        <v>0</v>
      </c>
      <c r="R34" s="10" t="str">
        <f t="shared" si="3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>
      <c r="A35" s="20"/>
      <c r="B35" s="11" t="s">
        <v>72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v>1.121889E-2</v>
      </c>
      <c r="N35" s="10">
        <v>2.0518100000000003E-3</v>
      </c>
      <c r="O35" s="10">
        <v>3.5097000000000003E-2</v>
      </c>
      <c r="P35" s="10">
        <f t="shared" si="12"/>
        <v>4.83677E-2</v>
      </c>
      <c r="Q35" s="10">
        <f t="shared" si="10"/>
        <v>4.83677E-2</v>
      </c>
      <c r="R35" s="10" t="str">
        <f t="shared" si="3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21" customHeight="1">
      <c r="A36" s="1"/>
      <c r="B36" s="7" t="s">
        <v>27</v>
      </c>
      <c r="C36" s="8">
        <f>SUM(C37:C43)</f>
        <v>79.522264719999995</v>
      </c>
      <c r="D36" s="8">
        <f>SUM(D37:D43)</f>
        <v>6.8383657499999995</v>
      </c>
      <c r="E36" s="8">
        <f>SUM(E37:E43)</f>
        <v>6.9172801100000001</v>
      </c>
      <c r="F36" s="8">
        <f t="shared" ref="F36:O36" si="13">SUM(F37:F43)</f>
        <v>6.6447865299999993</v>
      </c>
      <c r="G36" s="8">
        <f t="shared" si="13"/>
        <v>7.4421966100000008</v>
      </c>
      <c r="H36" s="8">
        <f t="shared" si="13"/>
        <v>6.8803327699999999</v>
      </c>
      <c r="I36" s="8">
        <f t="shared" si="13"/>
        <v>7.0863889800000006</v>
      </c>
      <c r="J36" s="8">
        <f t="shared" si="13"/>
        <v>6.7917537700000006</v>
      </c>
      <c r="K36" s="8">
        <f t="shared" si="13"/>
        <v>7.0432374399999995</v>
      </c>
      <c r="L36" s="8">
        <f t="shared" si="13"/>
        <v>6.9329606300000002</v>
      </c>
      <c r="M36" s="8">
        <f t="shared" si="13"/>
        <v>7.0569651200000001</v>
      </c>
      <c r="N36" s="8">
        <f t="shared" si="13"/>
        <v>6.8413648400000007</v>
      </c>
      <c r="O36" s="8">
        <f t="shared" si="13"/>
        <v>6.9921409499999996</v>
      </c>
      <c r="P36" s="8">
        <f>SUM(D36:O36)</f>
        <v>83.467773499999993</v>
      </c>
      <c r="Q36" s="8">
        <f t="shared" si="1"/>
        <v>3.9455087799999973</v>
      </c>
      <c r="R36" s="8">
        <f t="shared" si="3"/>
        <v>4.9615146071257383</v>
      </c>
      <c r="S36" s="1"/>
      <c r="T36" s="6"/>
      <c r="U36" s="6" t="e">
        <f>C36-#REF!</f>
        <v>#REF!</v>
      </c>
      <c r="V36" s="6" t="e">
        <f>P36-#REF!</f>
        <v>#REF!</v>
      </c>
      <c r="X36" s="23"/>
      <c r="Y36" s="23"/>
    </row>
    <row r="37" spans="1:25" ht="15" customHeight="1">
      <c r="A37" s="1"/>
      <c r="B37" s="9" t="s">
        <v>28</v>
      </c>
      <c r="C37" s="10">
        <v>21.213932250000003</v>
      </c>
      <c r="D37" s="10">
        <v>1.5714636599999998</v>
      </c>
      <c r="E37" s="10">
        <v>1.84769641</v>
      </c>
      <c r="F37" s="10">
        <v>1.6382700800000001</v>
      </c>
      <c r="G37" s="10">
        <v>1.80969066</v>
      </c>
      <c r="H37" s="10">
        <v>1.67876267</v>
      </c>
      <c r="I37" s="10">
        <v>1.7852494800000001</v>
      </c>
      <c r="J37" s="10">
        <v>1.6224500599999998</v>
      </c>
      <c r="K37" s="10">
        <v>1.73741144</v>
      </c>
      <c r="L37" s="10">
        <v>1.8252670200000001</v>
      </c>
      <c r="M37" s="10">
        <v>1.6283215600000001</v>
      </c>
      <c r="N37" s="10">
        <v>1.6890217399999998</v>
      </c>
      <c r="O37" s="10">
        <v>1.7204179500000001</v>
      </c>
      <c r="P37" s="10">
        <f t="shared" si="5"/>
        <v>20.554022730000007</v>
      </c>
      <c r="Q37" s="10">
        <f t="shared" si="1"/>
        <v>-0.65990951999999581</v>
      </c>
      <c r="R37" s="10">
        <f t="shared" si="3"/>
        <v>-3.1107364359570617</v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f t="shared" si="5"/>
        <v>0</v>
      </c>
      <c r="Q38" s="10">
        <f t="shared" si="1"/>
        <v>0</v>
      </c>
      <c r="R38" s="10" t="str">
        <f t="shared" si="3"/>
        <v/>
      </c>
      <c r="S38" s="1"/>
      <c r="T38" s="6"/>
      <c r="U38" s="6" t="e">
        <f>C38-#REF!</f>
        <v>#REF!</v>
      </c>
      <c r="V38" s="6" t="e">
        <f>P38-#REF!</f>
        <v>#REF!</v>
      </c>
      <c r="Y38" s="23"/>
    </row>
    <row r="39" spans="1:25" ht="15" customHeight="1">
      <c r="A39" s="1"/>
      <c r="B39" s="9" t="s">
        <v>30</v>
      </c>
      <c r="C39" s="10">
        <v>57.581600879999996</v>
      </c>
      <c r="D39" s="10">
        <v>5.2666887999999998</v>
      </c>
      <c r="E39" s="10">
        <v>5.0695836999999999</v>
      </c>
      <c r="F39" s="10">
        <v>4.6369201999999996</v>
      </c>
      <c r="G39" s="10">
        <v>5.3824777000000008</v>
      </c>
      <c r="H39" s="10">
        <v>5.1161946</v>
      </c>
      <c r="I39" s="10">
        <v>5.3011395000000006</v>
      </c>
      <c r="J39" s="10">
        <v>4.8768896000000002</v>
      </c>
      <c r="K39" s="10">
        <v>5.3058259999999997</v>
      </c>
      <c r="L39" s="10">
        <v>5.1076936100000001</v>
      </c>
      <c r="M39" s="10">
        <v>5.1261377000000001</v>
      </c>
      <c r="N39" s="10">
        <v>5.1521543000000003</v>
      </c>
      <c r="O39" s="10">
        <v>5.2717229999999997</v>
      </c>
      <c r="P39" s="10">
        <f t="shared" si="5"/>
        <v>61.613428710000008</v>
      </c>
      <c r="Q39" s="10">
        <f t="shared" si="1"/>
        <v>4.0318278300000117</v>
      </c>
      <c r="R39" s="10">
        <f t="shared" si="3"/>
        <v>7.0019377168799757</v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>
      <c r="A40" s="1"/>
      <c r="B40" s="9" t="s">
        <v>31</v>
      </c>
      <c r="C40" s="10">
        <v>0.72649834000000002</v>
      </c>
      <c r="D40" s="10">
        <v>0</v>
      </c>
      <c r="E40" s="10">
        <v>0</v>
      </c>
      <c r="F40" s="10">
        <v>0.36959625000000002</v>
      </c>
      <c r="G40" s="10">
        <v>0.25002825000000001</v>
      </c>
      <c r="H40" s="10">
        <v>8.5375500000000007E-2</v>
      </c>
      <c r="I40" s="10">
        <v>0</v>
      </c>
      <c r="J40" s="10">
        <v>0.29241411</v>
      </c>
      <c r="K40" s="10">
        <v>0</v>
      </c>
      <c r="L40" s="10">
        <v>0</v>
      </c>
      <c r="M40" s="10">
        <v>0.30250585999999996</v>
      </c>
      <c r="N40" s="10">
        <v>1.8880000000000001E-4</v>
      </c>
      <c r="O40" s="10">
        <v>0</v>
      </c>
      <c r="P40" s="10">
        <f t="shared" si="5"/>
        <v>1.30010877</v>
      </c>
      <c r="Q40" s="10">
        <f t="shared" si="1"/>
        <v>0.57361043</v>
      </c>
      <c r="R40" s="10">
        <f t="shared" si="3"/>
        <v>78.955504564538998</v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15" hidden="1" customHeight="1">
      <c r="A41" s="20"/>
      <c r="B41" s="9" t="s">
        <v>32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5"/>
        <v>0</v>
      </c>
      <c r="Q41" s="10">
        <f t="shared" si="1"/>
        <v>0</v>
      </c>
      <c r="R41" s="10" t="str">
        <f t="shared" si="3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>
      <c r="A42" s="20"/>
      <c r="B42" s="9" t="s">
        <v>33</v>
      </c>
      <c r="C42" s="10">
        <v>2.3325E-4</v>
      </c>
      <c r="D42" s="10">
        <v>2.1329000000000001E-4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f t="shared" si="5"/>
        <v>2.1329000000000001E-4</v>
      </c>
      <c r="Q42" s="10">
        <f t="shared" si="1"/>
        <v>-1.9959999999999992E-5</v>
      </c>
      <c r="R42" s="10">
        <f t="shared" si="3"/>
        <v>-8.5573419078242186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 t="shared" si="5"/>
        <v>0</v>
      </c>
      <c r="Q43" s="10">
        <f t="shared" si="1"/>
        <v>0</v>
      </c>
      <c r="R43" s="10" t="str">
        <f t="shared" si="3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21" customHeight="1">
      <c r="A44" s="1"/>
      <c r="B44" s="3" t="s">
        <v>35</v>
      </c>
      <c r="C44" s="5">
        <f>SUM(C45:C46,C49,C51:C53)</f>
        <v>281.32386314000001</v>
      </c>
      <c r="D44" s="5">
        <f>SUM(D45:D46,D49,D51:D53)</f>
        <v>31.639695639999999</v>
      </c>
      <c r="E44" s="5">
        <f>SUM(E45:E46,E49,E51:E53)</f>
        <v>24.272573510000001</v>
      </c>
      <c r="F44" s="5">
        <f>SUM(F45:F46,F49,F51:F53)</f>
        <v>27.874596409999999</v>
      </c>
      <c r="G44" s="5">
        <f t="shared" ref="G44:K44" si="14">SUM(G45:G46,G49,G51:G53)</f>
        <v>22.134757820000001</v>
      </c>
      <c r="H44" s="5">
        <f t="shared" si="14"/>
        <v>29.953888299999996</v>
      </c>
      <c r="I44" s="5">
        <f t="shared" si="14"/>
        <v>24.155655710000001</v>
      </c>
      <c r="J44" s="5">
        <f t="shared" si="14"/>
        <v>25.304385409999998</v>
      </c>
      <c r="K44" s="5">
        <f t="shared" si="14"/>
        <v>23.517714560000002</v>
      </c>
      <c r="L44" s="5">
        <f t="shared" ref="L44" si="15">SUM(L45:L46,L49,L51:L53)</f>
        <v>24.112531090000001</v>
      </c>
      <c r="M44" s="5">
        <f t="shared" ref="M44" si="16">SUM(M45:M46,M49,M51:M53)</f>
        <v>24.438581759999998</v>
      </c>
      <c r="N44" s="5">
        <f t="shared" ref="N44" si="17">SUM(N45:N46,N49,N51:N53)</f>
        <v>28.589111089999996</v>
      </c>
      <c r="O44" s="5">
        <f t="shared" ref="O44" si="18">SUM(O45:O46,O49,O51:O53)</f>
        <v>26.258099640000001</v>
      </c>
      <c r="P44" s="5">
        <f>SUM(D44:O44)</f>
        <v>312.25159094000003</v>
      </c>
      <c r="Q44" s="5">
        <f t="shared" si="1"/>
        <v>30.927727800000014</v>
      </c>
      <c r="R44" s="5">
        <f t="shared" si="3"/>
        <v>10.993638241278138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>
      <c r="A45" s="1"/>
      <c r="B45" s="7" t="s">
        <v>54</v>
      </c>
      <c r="C45" s="8">
        <v>55.395368079999997</v>
      </c>
      <c r="D45" s="8">
        <v>5.5945723599999999</v>
      </c>
      <c r="E45" s="8">
        <v>4.6059087600000002</v>
      </c>
      <c r="F45" s="8">
        <v>4.8482974599999995</v>
      </c>
      <c r="G45" s="8">
        <v>4.5965454699999997</v>
      </c>
      <c r="H45" s="8">
        <v>4.9406303999999999</v>
      </c>
      <c r="I45" s="8">
        <v>4.8909143899999998</v>
      </c>
      <c r="J45" s="8">
        <v>5.2272235799999995</v>
      </c>
      <c r="K45" s="8">
        <v>4.5356491800000001</v>
      </c>
      <c r="L45" s="8">
        <v>4.96170125</v>
      </c>
      <c r="M45" s="8">
        <v>5.2683575999999999</v>
      </c>
      <c r="N45" s="8">
        <v>4.7653510699999995</v>
      </c>
      <c r="O45" s="8">
        <v>5.0413657000000001</v>
      </c>
      <c r="P45" s="8">
        <f t="shared" si="5"/>
        <v>59.276517219999995</v>
      </c>
      <c r="Q45" s="8">
        <f t="shared" si="1"/>
        <v>3.881149139999998</v>
      </c>
      <c r="R45" s="8">
        <f t="shared" si="3"/>
        <v>7.0062701531199911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62</v>
      </c>
      <c r="C46" s="8">
        <f>SUM(C47:C48)</f>
        <v>46.867003790000005</v>
      </c>
      <c r="D46" s="8">
        <f>SUM(D47:D48)</f>
        <v>4.3997533600000001</v>
      </c>
      <c r="E46" s="8">
        <f t="shared" ref="E46:O46" si="19">SUM(E47:E48)</f>
        <v>4.5418229299999995</v>
      </c>
      <c r="F46" s="8">
        <f t="shared" si="19"/>
        <v>4.3380475199999999</v>
      </c>
      <c r="G46" s="8">
        <f t="shared" si="19"/>
        <v>4.3621091300000003</v>
      </c>
      <c r="H46" s="8">
        <f t="shared" si="19"/>
        <v>4.3520976300000003</v>
      </c>
      <c r="I46" s="8">
        <f t="shared" si="19"/>
        <v>4.57238057</v>
      </c>
      <c r="J46" s="8">
        <f t="shared" si="19"/>
        <v>4.5765352400000001</v>
      </c>
      <c r="K46" s="8">
        <f t="shared" si="19"/>
        <v>4.8280784099999998</v>
      </c>
      <c r="L46" s="8">
        <f t="shared" si="19"/>
        <v>4.6929628499999998</v>
      </c>
      <c r="M46" s="8">
        <f t="shared" si="19"/>
        <v>4.7838292400000002</v>
      </c>
      <c r="N46" s="8">
        <f t="shared" si="19"/>
        <v>4.85588277</v>
      </c>
      <c r="O46" s="8">
        <f t="shared" si="19"/>
        <v>4.7448080799999994</v>
      </c>
      <c r="P46" s="8">
        <f t="shared" ref="P46" si="20">SUM(D46:O46)</f>
        <v>55.048307729999998</v>
      </c>
      <c r="Q46" s="8">
        <f t="shared" ref="Q46:Q48" si="21">+P46-C46</f>
        <v>8.1813039399999923</v>
      </c>
      <c r="R46" s="8">
        <f t="shared" si="3"/>
        <v>17.456426223998626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63</v>
      </c>
      <c r="C47" s="10">
        <v>46.815715340000004</v>
      </c>
      <c r="D47" s="10">
        <v>4.3924298799999999</v>
      </c>
      <c r="E47" s="10">
        <v>4.5345711199999998</v>
      </c>
      <c r="F47" s="10">
        <v>4.3308426799999999</v>
      </c>
      <c r="G47" s="10">
        <v>4.3549042600000005</v>
      </c>
      <c r="H47" s="10">
        <v>4.3448708500000004</v>
      </c>
      <c r="I47" s="10">
        <v>4.5651280200000004</v>
      </c>
      <c r="J47" s="10">
        <v>4.5692458299999998</v>
      </c>
      <c r="K47" s="10">
        <v>4.8207675099999996</v>
      </c>
      <c r="L47" s="10">
        <v>4.6858027099999999</v>
      </c>
      <c r="M47" s="10">
        <v>4.7767045399999999</v>
      </c>
      <c r="N47" s="10">
        <v>4.8487935699999998</v>
      </c>
      <c r="O47" s="10">
        <v>4.7377670099999998</v>
      </c>
      <c r="P47" s="10">
        <f t="shared" ref="P47:P48" si="22">SUM(D47:O47)</f>
        <v>54.961827979999988</v>
      </c>
      <c r="Q47" s="10">
        <f t="shared" si="21"/>
        <v>8.1461126399999841</v>
      </c>
      <c r="R47" s="10">
        <f t="shared" si="3"/>
        <v>17.400380579125386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64</v>
      </c>
      <c r="C48" s="10">
        <v>5.1288449999999999E-2</v>
      </c>
      <c r="D48" s="10">
        <v>7.3234800000000003E-3</v>
      </c>
      <c r="E48" s="10">
        <v>7.25181E-3</v>
      </c>
      <c r="F48" s="10">
        <v>7.2048399999999997E-3</v>
      </c>
      <c r="G48" s="10">
        <v>7.2048699999999995E-3</v>
      </c>
      <c r="H48" s="10">
        <v>7.2267799999999995E-3</v>
      </c>
      <c r="I48" s="10">
        <v>7.25255E-3</v>
      </c>
      <c r="J48" s="10">
        <v>7.2894100000000005E-3</v>
      </c>
      <c r="K48" s="10">
        <v>7.3109000000000004E-3</v>
      </c>
      <c r="L48" s="10">
        <v>7.1601400000000006E-3</v>
      </c>
      <c r="M48" s="10">
        <v>7.1246999999999994E-3</v>
      </c>
      <c r="N48" s="10">
        <v>7.0892000000000004E-3</v>
      </c>
      <c r="O48" s="10">
        <v>7.04107E-3</v>
      </c>
      <c r="P48" s="10">
        <f t="shared" si="22"/>
        <v>8.6479749999999994E-2</v>
      </c>
      <c r="Q48" s="10">
        <f t="shared" si="21"/>
        <v>3.5191299999999995E-2</v>
      </c>
      <c r="R48" s="10">
        <f t="shared" si="3"/>
        <v>68.614473629052924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55</v>
      </c>
      <c r="C49" s="8">
        <v>15.603403539999999</v>
      </c>
      <c r="D49" s="8">
        <v>1.41293285</v>
      </c>
      <c r="E49" s="8">
        <v>1.3097636399999999</v>
      </c>
      <c r="F49" s="8">
        <v>1.46867949</v>
      </c>
      <c r="G49" s="8">
        <v>1.4568260099999999</v>
      </c>
      <c r="H49" s="8">
        <v>1.3071889000000001</v>
      </c>
      <c r="I49" s="8">
        <v>1.3496169500000001</v>
      </c>
      <c r="J49" s="8">
        <v>1.23587537</v>
      </c>
      <c r="K49" s="8">
        <v>1.13146741</v>
      </c>
      <c r="L49" s="8">
        <v>1.1966659400000002</v>
      </c>
      <c r="M49" s="8">
        <v>1.1601638399999998</v>
      </c>
      <c r="N49" s="8">
        <v>1.2146995700000001</v>
      </c>
      <c r="O49" s="8">
        <v>1.0114472699999999</v>
      </c>
      <c r="P49" s="8">
        <f>SUM(D49:O49)</f>
        <v>15.25532724</v>
      </c>
      <c r="Q49" s="8">
        <f>+P49-C49</f>
        <v>-0.34807629999999889</v>
      </c>
      <c r="R49" s="8">
        <f t="shared" si="3"/>
        <v>-2.2307716333022491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15" customHeight="1">
      <c r="A50" s="1"/>
      <c r="B50" s="11" t="s">
        <v>58</v>
      </c>
      <c r="C50" s="10">
        <v>5.9124211799999999</v>
      </c>
      <c r="D50" s="10">
        <v>0.66644871000000006</v>
      </c>
      <c r="E50" s="10">
        <v>0.53188259000000004</v>
      </c>
      <c r="F50" s="10">
        <v>0.56228677999999999</v>
      </c>
      <c r="G50" s="10">
        <v>0.44521673</v>
      </c>
      <c r="H50" s="10">
        <v>0.53665644000000001</v>
      </c>
      <c r="I50" s="10">
        <v>0.49680796999999999</v>
      </c>
      <c r="J50" s="10">
        <v>0.53713037999999991</v>
      </c>
      <c r="K50" s="10">
        <v>0.45783616999999999</v>
      </c>
      <c r="L50" s="10">
        <v>0.48832283999999998</v>
      </c>
      <c r="M50" s="10">
        <v>0.52284072000000004</v>
      </c>
      <c r="N50" s="10">
        <v>0.50890159999999995</v>
      </c>
      <c r="O50" s="10">
        <v>0.48161103999999999</v>
      </c>
      <c r="P50" s="10">
        <f>SUM(D50:O50)</f>
        <v>6.2359419699999998</v>
      </c>
      <c r="Q50" s="10">
        <f>+P50-C50</f>
        <v>0.32352078999999989</v>
      </c>
      <c r="R50" s="10">
        <f t="shared" si="3"/>
        <v>5.4718833477962727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21" customHeight="1">
      <c r="A51" s="1"/>
      <c r="B51" s="7" t="s">
        <v>59</v>
      </c>
      <c r="C51" s="8">
        <v>94.363660950000011</v>
      </c>
      <c r="D51" s="8">
        <v>10.29339998</v>
      </c>
      <c r="E51" s="8">
        <v>6.2334851000000002</v>
      </c>
      <c r="F51" s="8">
        <v>12.585646350000001</v>
      </c>
      <c r="G51" s="8">
        <v>6.8418041199999999</v>
      </c>
      <c r="H51" s="8">
        <v>8.7018066299999983</v>
      </c>
      <c r="I51" s="8">
        <v>8.6793264400000005</v>
      </c>
      <c r="J51" s="8">
        <v>9.8715082600000006</v>
      </c>
      <c r="K51" s="8">
        <v>8.3077371000000007</v>
      </c>
      <c r="L51" s="8">
        <v>8.5681268700000004</v>
      </c>
      <c r="M51" s="8">
        <v>8.6274105799999994</v>
      </c>
      <c r="N51" s="8">
        <v>6.6738007100000001</v>
      </c>
      <c r="O51" s="8">
        <v>10.79179504</v>
      </c>
      <c r="P51" s="8">
        <f>SUM(D51:O51)</f>
        <v>106.17584717999999</v>
      </c>
      <c r="Q51" s="8">
        <f>+P51-C51</f>
        <v>11.81218622999998</v>
      </c>
      <c r="R51" s="8">
        <f t="shared" si="3"/>
        <v>12.517727810771184</v>
      </c>
      <c r="S51" s="1"/>
      <c r="T51" s="6"/>
      <c r="U51" s="6" t="e">
        <f>C51-#REF!</f>
        <v>#REF!</v>
      </c>
      <c r="V51" s="6" t="e">
        <f>P51-#REF!</f>
        <v>#REF!</v>
      </c>
    </row>
    <row r="52" spans="1:26" ht="21" customHeight="1">
      <c r="A52" s="1"/>
      <c r="B52" s="7" t="s">
        <v>56</v>
      </c>
      <c r="C52" s="8">
        <v>17.039763929999999</v>
      </c>
      <c r="D52" s="8">
        <v>5.1548483800000007</v>
      </c>
      <c r="E52" s="8">
        <v>3.2166950700000001</v>
      </c>
      <c r="F52" s="8">
        <v>0.57749464000000006</v>
      </c>
      <c r="G52" s="8">
        <v>0.11980412</v>
      </c>
      <c r="H52" s="8">
        <v>6.2506883599999998</v>
      </c>
      <c r="I52" s="8">
        <v>0.02</v>
      </c>
      <c r="J52" s="8">
        <v>0.02</v>
      </c>
      <c r="K52" s="8">
        <v>0</v>
      </c>
      <c r="L52" s="8">
        <v>3.7997419999999997E-2</v>
      </c>
      <c r="M52" s="8">
        <v>0</v>
      </c>
      <c r="N52" s="8">
        <v>6.4</v>
      </c>
      <c r="O52" s="8">
        <v>0</v>
      </c>
      <c r="P52" s="8">
        <f>SUM(D52:O52)</f>
        <v>21.797527989999999</v>
      </c>
      <c r="Q52" s="8">
        <f>+P52-C52</f>
        <v>4.7577640599999995</v>
      </c>
      <c r="R52" s="8">
        <f t="shared" si="3"/>
        <v>27.921537408294363</v>
      </c>
      <c r="S52" s="1"/>
      <c r="T52" s="6"/>
      <c r="U52" s="6" t="e">
        <f>C52-#REF!</f>
        <v>#REF!</v>
      </c>
      <c r="V52" s="6" t="e">
        <f>P52-#REF!</f>
        <v>#REF!</v>
      </c>
    </row>
    <row r="53" spans="1:26" ht="21" customHeight="1">
      <c r="A53" s="1"/>
      <c r="B53" s="7" t="s">
        <v>60</v>
      </c>
      <c r="C53" s="8">
        <v>52.05466285</v>
      </c>
      <c r="D53" s="8">
        <v>4.7841887100000005</v>
      </c>
      <c r="E53" s="8">
        <v>4.3648980100000001</v>
      </c>
      <c r="F53" s="8">
        <v>4.0564309500000002</v>
      </c>
      <c r="G53" s="8">
        <v>4.7576689700000001</v>
      </c>
      <c r="H53" s="8">
        <v>4.4014763800000001</v>
      </c>
      <c r="I53" s="8">
        <v>4.6434173599999999</v>
      </c>
      <c r="J53" s="8">
        <v>4.3732429599999998</v>
      </c>
      <c r="K53" s="8">
        <v>4.7147824600000003</v>
      </c>
      <c r="L53" s="8">
        <v>4.65507676</v>
      </c>
      <c r="M53" s="8">
        <v>4.5988204999999995</v>
      </c>
      <c r="N53" s="8">
        <v>4.6793769699999999</v>
      </c>
      <c r="O53" s="8">
        <v>4.6686835499999999</v>
      </c>
      <c r="P53" s="8">
        <f>SUM(D53:O53)</f>
        <v>54.698063580000003</v>
      </c>
      <c r="Q53" s="8">
        <f>+P53-C53</f>
        <v>2.6434007300000033</v>
      </c>
      <c r="R53" s="8">
        <f t="shared" si="3"/>
        <v>5.0781247736003792</v>
      </c>
      <c r="S53" s="1"/>
      <c r="T53" s="6"/>
      <c r="U53" s="6" t="e">
        <f>C53-#REF!</f>
        <v>#REF!</v>
      </c>
      <c r="V53" s="6" t="e">
        <f>P53-#REF!</f>
        <v>#REF!</v>
      </c>
    </row>
    <row r="54" spans="1:26" ht="6" customHeight="1">
      <c r="A54" s="1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1"/>
      <c r="T54" s="6"/>
      <c r="U54" s="6"/>
      <c r="V54" s="6"/>
    </row>
    <row r="55" spans="1:26" ht="15" customHeight="1">
      <c r="A55" s="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1"/>
      <c r="T55" s="1"/>
      <c r="U55" s="6"/>
      <c r="V55" s="6"/>
    </row>
    <row r="56" spans="1:26">
      <c r="A56" s="1"/>
      <c r="B56" s="12" t="s">
        <v>79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6" ht="30" customHeight="1">
      <c r="A57" s="1"/>
      <c r="B57" s="37" t="s">
        <v>69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  <c r="V57" s="1"/>
    </row>
    <row r="58" spans="1:26" ht="37.5" customHeight="1">
      <c r="A58" s="1"/>
      <c r="B58" s="37" t="s">
        <v>70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"/>
      <c r="T58" s="1"/>
      <c r="U58" s="1"/>
      <c r="V58" s="1"/>
    </row>
    <row r="59" spans="1:26" ht="24" hidden="1" customHeight="1">
      <c r="A59" s="1"/>
      <c r="B59" s="37" t="s">
        <v>53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"/>
      <c r="T59" s="1"/>
      <c r="U59" s="1"/>
    </row>
    <row r="60" spans="1:26" ht="15" customHeight="1">
      <c r="B60" s="37" t="s">
        <v>74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"/>
      <c r="T60" s="1"/>
      <c r="U60" s="1"/>
    </row>
    <row r="61" spans="1:26" ht="15.75">
      <c r="X61" s="13"/>
      <c r="Y61" s="13"/>
      <c r="Z61" s="13"/>
    </row>
    <row r="62" spans="1:26" ht="15.7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P62" s="13"/>
      <c r="Q62" s="13"/>
      <c r="R62" s="13"/>
      <c r="S62" s="13"/>
      <c r="W62" s="13"/>
      <c r="X62" s="13"/>
      <c r="Y62" s="13"/>
      <c r="Z62" s="13"/>
    </row>
    <row r="63" spans="1:26" ht="15.7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V63" s="13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  <row r="75" spans="21:21">
      <c r="U75" s="14"/>
    </row>
    <row r="76" spans="21:21">
      <c r="U76" s="14"/>
    </row>
    <row r="77" spans="21:21">
      <c r="U77" s="14"/>
    </row>
  </sheetData>
  <mergeCells count="9">
    <mergeCell ref="B60:R60"/>
    <mergeCell ref="B59:R59"/>
    <mergeCell ref="B2:R2"/>
    <mergeCell ref="B3:R3"/>
    <mergeCell ref="B5:B6"/>
    <mergeCell ref="D5:P5"/>
    <mergeCell ref="Q5:R5"/>
    <mergeCell ref="B57:R57"/>
    <mergeCell ref="B58:R5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36:P43 P45 P47:P53 C12:O12 C46:O46 P10:P32 P34:P35" formulaRange="1"/>
    <ignoredError sqref="P46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0"/>
  <sheetViews>
    <sheetView showGridLines="0" tabSelected="1" zoomScale="82" zoomScaleNormal="82" zoomScaleSheetLayoutView="50" workbookViewId="0">
      <selection activeCell="G44" sqref="G44"/>
    </sheetView>
  </sheetViews>
  <sheetFormatPr baseColWidth="10" defaultRowHeight="13.5"/>
  <cols>
    <col min="1" max="1" width="1.7109375" style="2" customWidth="1"/>
    <col min="2" max="2" width="84.28515625" style="2" customWidth="1"/>
    <col min="3" max="3" width="18.28515625" style="2" customWidth="1"/>
    <col min="4" max="4" width="17.7109375" style="2" customWidth="1"/>
    <col min="5" max="5" width="18" style="2" customWidth="1"/>
    <col min="6" max="6" width="23.28515625" style="2" customWidth="1"/>
    <col min="7" max="7" width="10.42578125" style="2" customWidth="1"/>
    <col min="8" max="8" width="17.85546875" style="2" customWidth="1"/>
    <col min="9" max="9" width="10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8" t="s">
        <v>76</v>
      </c>
      <c r="C2" s="38"/>
      <c r="D2" s="38"/>
      <c r="E2" s="38"/>
      <c r="F2" s="38"/>
      <c r="G2" s="38"/>
      <c r="H2" s="38"/>
      <c r="I2" s="38"/>
      <c r="J2" s="1"/>
      <c r="K2" s="1"/>
    </row>
    <row r="3" spans="1:19" ht="16.5" customHeight="1">
      <c r="A3" s="1"/>
      <c r="B3" s="38" t="s">
        <v>0</v>
      </c>
      <c r="C3" s="38"/>
      <c r="D3" s="38"/>
      <c r="E3" s="38"/>
      <c r="F3" s="38"/>
      <c r="G3" s="38"/>
      <c r="H3" s="38"/>
      <c r="I3" s="38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>
      <c r="A5" s="1"/>
      <c r="B5" s="39" t="s">
        <v>1</v>
      </c>
      <c r="C5" s="15" t="s">
        <v>61</v>
      </c>
      <c r="D5" s="15" t="s">
        <v>68</v>
      </c>
      <c r="E5" s="15" t="s">
        <v>65</v>
      </c>
      <c r="F5" s="44" t="s">
        <v>67</v>
      </c>
      <c r="G5" s="45"/>
      <c r="H5" s="46" t="s">
        <v>66</v>
      </c>
      <c r="I5" s="46"/>
      <c r="J5" s="1"/>
      <c r="K5" s="1"/>
      <c r="L5" s="1"/>
      <c r="M5" s="1"/>
    </row>
    <row r="6" spans="1:19" ht="30.75" customHeight="1">
      <c r="A6" s="1"/>
      <c r="B6" s="39"/>
      <c r="C6" s="22" t="s">
        <v>75</v>
      </c>
      <c r="D6" s="22" t="s">
        <v>75</v>
      </c>
      <c r="E6" s="22" t="s">
        <v>75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+C8+C44</f>
        <v>7650.3854454699995</v>
      </c>
      <c r="D7" s="4">
        <f>+D8+D44</f>
        <v>8319.8121230500001</v>
      </c>
      <c r="E7" s="4">
        <f>+E8+E44</f>
        <v>8298.3118600599992</v>
      </c>
      <c r="F7" s="5">
        <f t="shared" ref="F7:F53" si="0">+E7-D7</f>
        <v>-21.50026299000092</v>
      </c>
      <c r="G7" s="5">
        <f>IFERROR(IF(ABS(F7/D7 * 100)&gt;200, "", F7/D7 * 100), "")</f>
        <v>-0.25842245800760982</v>
      </c>
      <c r="H7" s="5">
        <f t="shared" ref="H7:H53" si="1">+E7-C7</f>
        <v>647.92641458999969</v>
      </c>
      <c r="I7" s="5">
        <f>IFERROR(IF(ABS(H7/C7 * 100)&gt;200, "", H7/C7 * 100), "")</f>
        <v>8.4691996136437098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+C9+C12+C16+C17+C24+C36</f>
        <v>7369.0615823299995</v>
      </c>
      <c r="D8" s="5">
        <f>+D9+D12+D16+D17+D24+D36</f>
        <v>7730.1702140099997</v>
      </c>
      <c r="E8" s="5">
        <f>+E9+E12+E16+E17+E24+E36</f>
        <v>7986.0602691199992</v>
      </c>
      <c r="F8" s="5">
        <f t="shared" si="0"/>
        <v>255.89005510999959</v>
      </c>
      <c r="G8" s="5">
        <f t="shared" ref="G8:G53" si="2">IFERROR(IF(ABS(F8/D8 * 100)&gt;200, "", F8/D8 * 100), "")</f>
        <v>3.3102771093737342</v>
      </c>
      <c r="H8" s="5">
        <f t="shared" si="1"/>
        <v>616.99868678999974</v>
      </c>
      <c r="I8" s="5">
        <f t="shared" ref="I8:I53" si="3">IFERROR(IF(ABS(H8/C8 * 100)&gt;200, "", H8/C8 * 100), "")</f>
        <v>8.3728257648094306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3500.9036214600001</v>
      </c>
      <c r="D9" s="8">
        <f>SUM(D10:D11)</f>
        <v>3717.1253880100003</v>
      </c>
      <c r="E9" s="8">
        <f>SUM(E10:E11)</f>
        <v>3817.5962367800003</v>
      </c>
      <c r="F9" s="8">
        <f t="shared" si="0"/>
        <v>100.47084876999998</v>
      </c>
      <c r="G9" s="8">
        <f t="shared" si="2"/>
        <v>2.7029179347589358</v>
      </c>
      <c r="H9" s="8">
        <f t="shared" si="1"/>
        <v>316.69261532000019</v>
      </c>
      <c r="I9" s="8">
        <f t="shared" si="3"/>
        <v>9.0460249570631763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1616.7979552899999</v>
      </c>
      <c r="D10" s="10">
        <v>1719.68930501</v>
      </c>
      <c r="E10" s="10">
        <v>1732.84309764</v>
      </c>
      <c r="F10" s="10">
        <f t="shared" si="0"/>
        <v>13.153792629999998</v>
      </c>
      <c r="G10" s="10">
        <f t="shared" si="2"/>
        <v>0.76489355325283648</v>
      </c>
      <c r="H10" s="10">
        <f t="shared" si="1"/>
        <v>116.04514235000011</v>
      </c>
      <c r="I10" s="10">
        <f t="shared" si="3"/>
        <v>7.1774671640517669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1884.1056661700002</v>
      </c>
      <c r="D11" s="10">
        <v>1997.4360830000001</v>
      </c>
      <c r="E11" s="10">
        <v>2084.7531391400003</v>
      </c>
      <c r="F11" s="10">
        <f t="shared" si="0"/>
        <v>87.317056140000204</v>
      </c>
      <c r="G11" s="10">
        <f t="shared" si="2"/>
        <v>4.3714568332447712</v>
      </c>
      <c r="H11" s="10">
        <f t="shared" si="1"/>
        <v>200.64747297000008</v>
      </c>
      <c r="I11" s="10">
        <f t="shared" si="3"/>
        <v>10.649480895510239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3102.7812339000002</v>
      </c>
      <c r="D12" s="8">
        <f>SUM(D13:D15)</f>
        <v>3214.3619879899998</v>
      </c>
      <c r="E12" s="8">
        <f>SUM(E13:E15)</f>
        <v>3328.2563963399998</v>
      </c>
      <c r="F12" s="8">
        <f t="shared" si="0"/>
        <v>113.89440835000005</v>
      </c>
      <c r="G12" s="8">
        <f t="shared" si="2"/>
        <v>3.5432975120894938</v>
      </c>
      <c r="H12" s="8">
        <f t="shared" si="1"/>
        <v>225.47516243999962</v>
      </c>
      <c r="I12" s="8">
        <f t="shared" si="3"/>
        <v>7.2668727004188947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877.70903240000007</v>
      </c>
      <c r="D13" s="10">
        <v>898.67337488999999</v>
      </c>
      <c r="E13" s="10">
        <v>965.2704675199999</v>
      </c>
      <c r="F13" s="10">
        <f t="shared" si="0"/>
        <v>66.597092629999906</v>
      </c>
      <c r="G13" s="10">
        <f t="shared" si="2"/>
        <v>7.410600390620405</v>
      </c>
      <c r="H13" s="10">
        <f t="shared" si="1"/>
        <v>87.561435119999828</v>
      </c>
      <c r="I13" s="10">
        <f t="shared" si="3"/>
        <v>9.976134674218013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1481.0569018399999</v>
      </c>
      <c r="D14" s="10">
        <v>1549.1628995799999</v>
      </c>
      <c r="E14" s="10">
        <v>1567.4390264600002</v>
      </c>
      <c r="F14" s="10">
        <f t="shared" si="0"/>
        <v>18.27612688000022</v>
      </c>
      <c r="G14" s="10">
        <f t="shared" si="2"/>
        <v>1.1797420971645485</v>
      </c>
      <c r="H14" s="10">
        <f t="shared" si="1"/>
        <v>86.382124620000241</v>
      </c>
      <c r="I14" s="10">
        <f t="shared" si="3"/>
        <v>5.8324649453159356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744.01529965999998</v>
      </c>
      <c r="D15" s="10">
        <v>766.52571351999995</v>
      </c>
      <c r="E15" s="10">
        <v>795.54690235999999</v>
      </c>
      <c r="F15" s="10">
        <f t="shared" si="0"/>
        <v>29.021188840000036</v>
      </c>
      <c r="G15" s="10">
        <f t="shared" si="2"/>
        <v>3.7860685333999333</v>
      </c>
      <c r="H15" s="10">
        <f t="shared" si="1"/>
        <v>51.531602700000008</v>
      </c>
      <c r="I15" s="10">
        <f t="shared" si="3"/>
        <v>6.9261482557615297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340.70244172000002</v>
      </c>
      <c r="D16" s="8">
        <v>381.41703000000001</v>
      </c>
      <c r="E16" s="8">
        <v>383.04642083000005</v>
      </c>
      <c r="F16" s="8">
        <f t="shared" si="0"/>
        <v>1.6293908300000339</v>
      </c>
      <c r="G16" s="8">
        <f t="shared" si="2"/>
        <v>0.42719404269915107</v>
      </c>
      <c r="H16" s="8">
        <f t="shared" si="1"/>
        <v>42.343979110000021</v>
      </c>
      <c r="I16" s="8">
        <f t="shared" si="3"/>
        <v>12.428434294814839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235.86762500999998</v>
      </c>
      <c r="D17" s="8">
        <f>SUM(D18:D23)</f>
        <v>252.08676000999998</v>
      </c>
      <c r="E17" s="8">
        <f>SUM(E18:E23)</f>
        <v>245.11761805999998</v>
      </c>
      <c r="F17" s="8">
        <f t="shared" si="0"/>
        <v>-6.9691419499999938</v>
      </c>
      <c r="G17" s="8">
        <f t="shared" si="2"/>
        <v>-2.7645807140857128</v>
      </c>
      <c r="H17" s="8">
        <f t="shared" si="1"/>
        <v>9.2499930500000005</v>
      </c>
      <c r="I17" s="8">
        <f t="shared" si="3"/>
        <v>3.9216882985139789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49.99132814 - 17.75756383</f>
        <v>32.233764309999998</v>
      </c>
      <c r="D18" s="10">
        <v>34.380135280000005</v>
      </c>
      <c r="E18" s="10">
        <v>32.460334750000001</v>
      </c>
      <c r="F18" s="10">
        <f t="shared" si="0"/>
        <v>-1.9198005300000034</v>
      </c>
      <c r="G18" s="10">
        <f t="shared" si="2"/>
        <v>-5.5840400695479842</v>
      </c>
      <c r="H18" s="10">
        <f t="shared" si="1"/>
        <v>0.22657044000000326</v>
      </c>
      <c r="I18" s="10">
        <f t="shared" si="3"/>
        <v>0.70289786145055821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86.28075556 + 17.75756383</f>
        <v>104.03831939</v>
      </c>
      <c r="D19" s="10">
        <v>111.94110898</v>
      </c>
      <c r="E19" s="10">
        <v>103.51669589000001</v>
      </c>
      <c r="F19" s="10">
        <f t="shared" si="0"/>
        <v>-8.4244130899999874</v>
      </c>
      <c r="G19" s="10">
        <f t="shared" si="2"/>
        <v>-7.5257545389380942</v>
      </c>
      <c r="H19" s="10">
        <f t="shared" si="1"/>
        <v>-0.5216234999999898</v>
      </c>
      <c r="I19" s="10">
        <f t="shared" si="3"/>
        <v>-0.50137632274183719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27.2402069</v>
      </c>
      <c r="D20" s="10">
        <v>29.111424839999998</v>
      </c>
      <c r="E20" s="10">
        <v>28.389465550000001</v>
      </c>
      <c r="F20" s="10">
        <f t="shared" si="0"/>
        <v>-0.72195928999999737</v>
      </c>
      <c r="G20" s="10">
        <f t="shared" si="2"/>
        <v>-2.4799861015665678</v>
      </c>
      <c r="H20" s="10">
        <f t="shared" si="1"/>
        <v>1.1492586500000002</v>
      </c>
      <c r="I20" s="10">
        <f t="shared" si="3"/>
        <v>4.218979151733242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70.313389860000015</v>
      </c>
      <c r="D21" s="10">
        <v>75.458110009999999</v>
      </c>
      <c r="E21" s="10">
        <v>72.030864469999997</v>
      </c>
      <c r="F21" s="10">
        <f t="shared" si="0"/>
        <v>-3.4272455400000013</v>
      </c>
      <c r="G21" s="10">
        <f t="shared" si="2"/>
        <v>-4.5419180781837891</v>
      </c>
      <c r="H21" s="10">
        <f t="shared" si="1"/>
        <v>1.7174746099999822</v>
      </c>
      <c r="I21" s="10">
        <f t="shared" si="3"/>
        <v>2.4425996434244195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1.0831171899999998</v>
      </c>
      <c r="D22" s="10">
        <v>1.1959809000000001</v>
      </c>
      <c r="E22" s="10">
        <v>0.86335794999999993</v>
      </c>
      <c r="F22" s="10">
        <f t="shared" si="0"/>
        <v>-0.33262295000000019</v>
      </c>
      <c r="G22" s="10">
        <f t="shared" si="2"/>
        <v>-27.81172759531529</v>
      </c>
      <c r="H22" s="10">
        <f t="shared" si="1"/>
        <v>-0.21975923999999991</v>
      </c>
      <c r="I22" s="10">
        <f t="shared" si="3"/>
        <v>-20.289516409577061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18</v>
      </c>
      <c r="C23" s="10">
        <v>0.95882736000000002</v>
      </c>
      <c r="D23" s="10">
        <v>0</v>
      </c>
      <c r="E23" s="10">
        <v>7.8568994500000002</v>
      </c>
      <c r="F23" s="10">
        <f t="shared" si="0"/>
        <v>7.8568994500000002</v>
      </c>
      <c r="G23" s="10" t="str">
        <f t="shared" si="2"/>
        <v/>
      </c>
      <c r="H23" s="10">
        <f t="shared" si="1"/>
        <v>6.8980720900000003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SUM(C25:C29,C32:C33)</f>
        <v>109.28439552</v>
      </c>
      <c r="D24" s="8">
        <f>SUM(D25:D29,D32:D33)</f>
        <v>112.60995</v>
      </c>
      <c r="E24" s="8">
        <f>SUM(E25:E29,E32:E33)</f>
        <v>128.57582361000001</v>
      </c>
      <c r="F24" s="8">
        <f t="shared" si="0"/>
        <v>15.965873610000017</v>
      </c>
      <c r="G24" s="8">
        <f t="shared" si="2"/>
        <v>14.178030991044768</v>
      </c>
      <c r="H24" s="8">
        <f t="shared" si="1"/>
        <v>19.291428090000011</v>
      </c>
      <c r="I24" s="8">
        <f t="shared" si="3"/>
        <v>17.652500156318759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58.970968999999997</v>
      </c>
      <c r="D25" s="10">
        <v>60.870239999999995</v>
      </c>
      <c r="E25" s="10">
        <v>74.428731290000002</v>
      </c>
      <c r="F25" s="10">
        <f t="shared" si="0"/>
        <v>13.558491290000006</v>
      </c>
      <c r="G25" s="10">
        <f t="shared" si="2"/>
        <v>22.274417334316421</v>
      </c>
      <c r="H25" s="10">
        <f t="shared" si="1"/>
        <v>15.457762290000005</v>
      </c>
      <c r="I25" s="10">
        <f t="shared" si="3"/>
        <v>26.212494982064825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2"/>
        <v/>
      </c>
      <c r="H26" s="10">
        <f t="shared" si="1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2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28.030677919999999</v>
      </c>
      <c r="D28" s="10">
        <v>29.175740000000001</v>
      </c>
      <c r="E28" s="10">
        <v>28.76508973</v>
      </c>
      <c r="F28" s="10">
        <f t="shared" si="0"/>
        <v>-0.41065027000000143</v>
      </c>
      <c r="G28" s="10">
        <f t="shared" si="2"/>
        <v>-1.4075059278702147</v>
      </c>
      <c r="H28" s="10">
        <f t="shared" si="1"/>
        <v>0.734411810000001</v>
      </c>
      <c r="I28" s="10">
        <f t="shared" si="3"/>
        <v>2.6200287131692783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2"/>
        <v/>
      </c>
      <c r="H29" s="10">
        <f t="shared" si="1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2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2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22.282748599999998</v>
      </c>
      <c r="D32" s="10">
        <v>22.563970000000001</v>
      </c>
      <c r="E32" s="10">
        <v>25.333634890000003</v>
      </c>
      <c r="F32" s="10">
        <f t="shared" si="0"/>
        <v>2.7696648900000014</v>
      </c>
      <c r="G32" s="10">
        <f t="shared" si="2"/>
        <v>12.274723331045029</v>
      </c>
      <c r="H32" s="10">
        <f t="shared" si="1"/>
        <v>3.0508862900000047</v>
      </c>
      <c r="I32" s="10">
        <f t="shared" si="3"/>
        <v>13.691696409481571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73</v>
      </c>
      <c r="C33" s="10">
        <f>+C34+C35</f>
        <v>0</v>
      </c>
      <c r="D33" s="10">
        <f>+D34+D35</f>
        <v>0</v>
      </c>
      <c r="E33" s="10">
        <f>+E34+E35</f>
        <v>4.83677E-2</v>
      </c>
      <c r="F33" s="10">
        <f t="shared" ref="F33:F35" si="4">+E33-D33</f>
        <v>4.83677E-2</v>
      </c>
      <c r="G33" s="10" t="str">
        <f t="shared" si="2"/>
        <v/>
      </c>
      <c r="H33" s="10">
        <f t="shared" ref="H33:H35" si="5">+E33-C33</f>
        <v>4.83677E-2</v>
      </c>
      <c r="I33" s="10" t="str">
        <f t="shared" si="3"/>
        <v/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hidden="1" customHeight="1">
      <c r="A34" s="20"/>
      <c r="B34" s="11" t="s">
        <v>71</v>
      </c>
      <c r="C34" s="10"/>
      <c r="D34" s="10"/>
      <c r="E34" s="10"/>
      <c r="F34" s="10">
        <f t="shared" si="4"/>
        <v>0</v>
      </c>
      <c r="G34" s="10" t="str">
        <f t="shared" si="2"/>
        <v/>
      </c>
      <c r="H34" s="10">
        <f t="shared" si="5"/>
        <v>0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20"/>
      <c r="B35" s="11" t="s">
        <v>72</v>
      </c>
      <c r="C35" s="10"/>
      <c r="D35" s="10"/>
      <c r="E35" s="10">
        <v>4.83677E-2</v>
      </c>
      <c r="F35" s="10">
        <f t="shared" si="4"/>
        <v>4.83677E-2</v>
      </c>
      <c r="G35" s="10" t="str">
        <f t="shared" si="2"/>
        <v/>
      </c>
      <c r="H35" s="10">
        <f t="shared" si="5"/>
        <v>4.83677E-2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20.25" customHeight="1">
      <c r="A36" s="1"/>
      <c r="B36" s="7" t="s">
        <v>27</v>
      </c>
      <c r="C36" s="8">
        <f>SUM(C37:C43)</f>
        <v>79.522264719999995</v>
      </c>
      <c r="D36" s="8">
        <f>SUM(D37:D43)</f>
        <v>52.569097999999997</v>
      </c>
      <c r="E36" s="8">
        <f>SUM(E37:E43)</f>
        <v>83.467773500000007</v>
      </c>
      <c r="F36" s="8">
        <f t="shared" si="0"/>
        <v>30.89867550000001</v>
      </c>
      <c r="G36" s="8">
        <f t="shared" si="2"/>
        <v>58.777260169082624</v>
      </c>
      <c r="H36" s="8">
        <f t="shared" si="1"/>
        <v>3.9455087800000115</v>
      </c>
      <c r="I36" s="8">
        <f t="shared" si="3"/>
        <v>4.9615146071257561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28</v>
      </c>
      <c r="C37" s="10">
        <v>21.213932250000003</v>
      </c>
      <c r="D37" s="10">
        <v>13.828778</v>
      </c>
      <c r="E37" s="10">
        <v>20.55402273</v>
      </c>
      <c r="F37" s="10">
        <f t="shared" si="0"/>
        <v>6.72524473</v>
      </c>
      <c r="G37" s="10">
        <f t="shared" si="2"/>
        <v>48.632241619613822</v>
      </c>
      <c r="H37" s="10">
        <f t="shared" si="1"/>
        <v>-0.65990952000000291</v>
      </c>
      <c r="I37" s="10">
        <f t="shared" si="3"/>
        <v>-3.110736435957095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>
        <f t="shared" si="0"/>
        <v>0</v>
      </c>
      <c r="G38" s="10" t="str">
        <f t="shared" si="2"/>
        <v/>
      </c>
      <c r="H38" s="10">
        <f t="shared" si="1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30</v>
      </c>
      <c r="C39" s="10">
        <v>57.581600879999996</v>
      </c>
      <c r="D39" s="10">
        <v>38.740319999999997</v>
      </c>
      <c r="E39" s="10">
        <v>61.613428710000001</v>
      </c>
      <c r="F39" s="10">
        <f t="shared" si="0"/>
        <v>22.873108710000004</v>
      </c>
      <c r="G39" s="10">
        <f t="shared" si="2"/>
        <v>59.042126420225763</v>
      </c>
      <c r="H39" s="10">
        <f t="shared" si="1"/>
        <v>4.0318278300000046</v>
      </c>
      <c r="I39" s="10">
        <f t="shared" si="3"/>
        <v>7.0019377168799632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31</v>
      </c>
      <c r="C40" s="10">
        <v>0.72649834000000002</v>
      </c>
      <c r="D40" s="10">
        <v>0</v>
      </c>
      <c r="E40" s="10">
        <v>1.30010877</v>
      </c>
      <c r="F40" s="10">
        <f t="shared" si="0"/>
        <v>1.30010877</v>
      </c>
      <c r="G40" s="10" t="str">
        <f t="shared" si="2"/>
        <v/>
      </c>
      <c r="H40" s="10">
        <f t="shared" si="1"/>
        <v>0.57361043</v>
      </c>
      <c r="I40" s="10">
        <f t="shared" si="3"/>
        <v>78.955504564538998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4.25" hidden="1" customHeight="1">
      <c r="A41" s="20"/>
      <c r="B41" s="9" t="s">
        <v>32</v>
      </c>
      <c r="C41" s="10"/>
      <c r="D41" s="10"/>
      <c r="E41" s="10"/>
      <c r="F41" s="10">
        <f t="shared" si="0"/>
        <v>0</v>
      </c>
      <c r="G41" s="10" t="str">
        <f t="shared" si="2"/>
        <v/>
      </c>
      <c r="H41" s="10">
        <f t="shared" si="1"/>
        <v>0</v>
      </c>
      <c r="I41" s="10" t="str">
        <f t="shared" si="3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4.25" hidden="1" customHeight="1">
      <c r="A42" s="20"/>
      <c r="B42" s="9" t="s">
        <v>33</v>
      </c>
      <c r="C42" s="10">
        <v>2.3325E-4</v>
      </c>
      <c r="D42" s="10">
        <v>0</v>
      </c>
      <c r="E42" s="10">
        <v>2.1329000000000001E-4</v>
      </c>
      <c r="F42" s="10">
        <f t="shared" si="0"/>
        <v>2.1329000000000001E-4</v>
      </c>
      <c r="G42" s="10" t="str">
        <f t="shared" si="2"/>
        <v/>
      </c>
      <c r="H42" s="10">
        <f t="shared" si="1"/>
        <v>-1.9959999999999992E-5</v>
      </c>
      <c r="I42" s="10">
        <f t="shared" si="3"/>
        <v>-8.5573419078242186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4.2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>
        <f t="shared" si="0"/>
        <v>0</v>
      </c>
      <c r="G43" s="10" t="str">
        <f t="shared" si="2"/>
        <v/>
      </c>
      <c r="H43" s="10">
        <f t="shared" si="1"/>
        <v>0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21" customHeight="1">
      <c r="A44" s="1"/>
      <c r="B44" s="3" t="s">
        <v>35</v>
      </c>
      <c r="C44" s="5">
        <f>SUM(C45:C46,C49,C51:C53)</f>
        <v>281.32386314000001</v>
      </c>
      <c r="D44" s="5">
        <v>589.64190904000009</v>
      </c>
      <c r="E44" s="5">
        <f>SUM(E45:E46,E49,E51:E53)</f>
        <v>312.25159093999997</v>
      </c>
      <c r="F44" s="5">
        <f t="shared" si="0"/>
        <v>-277.39031810000012</v>
      </c>
      <c r="G44" s="5">
        <f t="shared" si="2"/>
        <v>-47.043860663096545</v>
      </c>
      <c r="H44" s="5">
        <f t="shared" si="1"/>
        <v>30.927727799999957</v>
      </c>
      <c r="I44" s="5">
        <f t="shared" si="3"/>
        <v>10.993638241278118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7" t="s">
        <v>54</v>
      </c>
      <c r="C45" s="8">
        <v>55.395368079999997</v>
      </c>
      <c r="D45" s="8"/>
      <c r="E45" s="8">
        <v>59.276517220000002</v>
      </c>
      <c r="F45" s="8">
        <f t="shared" si="0"/>
        <v>59.276517220000002</v>
      </c>
      <c r="G45" s="8" t="str">
        <f t="shared" si="2"/>
        <v/>
      </c>
      <c r="H45" s="8">
        <f t="shared" si="1"/>
        <v>3.8811491400000051</v>
      </c>
      <c r="I45" s="8">
        <f t="shared" si="3"/>
        <v>7.0062701531200036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62</v>
      </c>
      <c r="C46" s="8">
        <f>SUM(C47:C48)</f>
        <v>46.867003790000005</v>
      </c>
      <c r="E46" s="8">
        <f>SUM(E47:E48)</f>
        <v>55.048307730000005</v>
      </c>
      <c r="F46" s="8">
        <f t="shared" si="0"/>
        <v>55.048307730000005</v>
      </c>
      <c r="G46" s="8" t="str">
        <f t="shared" si="2"/>
        <v/>
      </c>
      <c r="H46" s="8">
        <f t="shared" si="1"/>
        <v>8.1813039399999994</v>
      </c>
      <c r="I46" s="8">
        <f t="shared" si="3"/>
        <v>17.456426223998644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63</v>
      </c>
      <c r="C47" s="10">
        <v>46.815715340000004</v>
      </c>
      <c r="D47" s="10"/>
      <c r="E47" s="10">
        <v>54.961827980000002</v>
      </c>
      <c r="F47" s="10">
        <f t="shared" si="0"/>
        <v>54.961827980000002</v>
      </c>
      <c r="G47" s="10" t="str">
        <f t="shared" si="2"/>
        <v/>
      </c>
      <c r="H47" s="10">
        <f t="shared" si="1"/>
        <v>8.1461126399999984</v>
      </c>
      <c r="I47" s="10">
        <f t="shared" si="3"/>
        <v>17.400380579125414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64</v>
      </c>
      <c r="C48" s="10">
        <v>5.1288449999999999E-2</v>
      </c>
      <c r="E48" s="10">
        <v>8.6479749999999994E-2</v>
      </c>
      <c r="F48" s="10">
        <f t="shared" si="0"/>
        <v>8.6479749999999994E-2</v>
      </c>
      <c r="G48" s="10" t="str">
        <f t="shared" si="2"/>
        <v/>
      </c>
      <c r="H48" s="10">
        <f t="shared" si="1"/>
        <v>3.5191299999999995E-2</v>
      </c>
      <c r="I48" s="10">
        <f t="shared" si="3"/>
        <v>68.614473629052924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55</v>
      </c>
      <c r="C49" s="8">
        <v>15.603403539999999</v>
      </c>
      <c r="D49" s="8"/>
      <c r="E49" s="8">
        <v>15.25532724</v>
      </c>
      <c r="F49" s="8">
        <f t="shared" si="0"/>
        <v>15.25532724</v>
      </c>
      <c r="G49" s="8" t="str">
        <f t="shared" si="2"/>
        <v/>
      </c>
      <c r="H49" s="8">
        <f t="shared" si="1"/>
        <v>-0.34807629999999889</v>
      </c>
      <c r="I49" s="8">
        <f t="shared" si="3"/>
        <v>-2.2307716333022491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15" customHeight="1">
      <c r="A50" s="1"/>
      <c r="B50" s="11" t="s">
        <v>58</v>
      </c>
      <c r="C50" s="10">
        <v>5.9124211799999999</v>
      </c>
      <c r="D50" s="10"/>
      <c r="E50" s="10">
        <v>6.2359419699999998</v>
      </c>
      <c r="F50" s="10">
        <f t="shared" si="0"/>
        <v>6.2359419699999998</v>
      </c>
      <c r="G50" s="10" t="str">
        <f t="shared" si="2"/>
        <v/>
      </c>
      <c r="H50" s="10">
        <f t="shared" si="1"/>
        <v>0.32352078999999989</v>
      </c>
      <c r="I50" s="10">
        <f t="shared" si="3"/>
        <v>5.4718833477962727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21" customHeight="1">
      <c r="A51" s="1"/>
      <c r="B51" s="7" t="s">
        <v>59</v>
      </c>
      <c r="C51" s="8">
        <v>94.363660950000011</v>
      </c>
      <c r="D51" s="8"/>
      <c r="E51" s="8">
        <v>106.17584717999999</v>
      </c>
      <c r="F51" s="8">
        <f t="shared" si="0"/>
        <v>106.17584717999999</v>
      </c>
      <c r="G51" s="8" t="str">
        <f t="shared" si="2"/>
        <v/>
      </c>
      <c r="H51" s="8">
        <f t="shared" si="1"/>
        <v>11.81218622999998</v>
      </c>
      <c r="I51" s="8">
        <f t="shared" si="3"/>
        <v>12.517727810771184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56</v>
      </c>
      <c r="C52" s="8">
        <v>17.039763929999999</v>
      </c>
      <c r="D52" s="8"/>
      <c r="E52" s="8">
        <v>21.797527989999999</v>
      </c>
      <c r="F52" s="8">
        <f t="shared" si="0"/>
        <v>21.797527989999999</v>
      </c>
      <c r="G52" s="8" t="str">
        <f t="shared" si="2"/>
        <v/>
      </c>
      <c r="H52" s="8">
        <f t="shared" si="1"/>
        <v>4.7577640599999995</v>
      </c>
      <c r="I52" s="8">
        <f t="shared" si="3"/>
        <v>27.921537408294363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7" t="s">
        <v>60</v>
      </c>
      <c r="C53" s="8">
        <v>52.05466285</v>
      </c>
      <c r="D53" s="8"/>
      <c r="E53" s="8">
        <v>54.698063580000003</v>
      </c>
      <c r="F53" s="8">
        <f t="shared" si="0"/>
        <v>54.698063580000003</v>
      </c>
      <c r="G53" s="8" t="str">
        <f t="shared" si="2"/>
        <v/>
      </c>
      <c r="H53" s="8">
        <f t="shared" si="1"/>
        <v>2.6434007300000033</v>
      </c>
      <c r="I53" s="8">
        <f t="shared" si="3"/>
        <v>5.0781247736003792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5.25" customHeight="1">
      <c r="A54" s="1"/>
      <c r="B54" s="17"/>
      <c r="C54" s="18"/>
      <c r="D54" s="18"/>
      <c r="E54" s="18"/>
      <c r="F54" s="18"/>
      <c r="G54" s="18"/>
      <c r="H54" s="18"/>
      <c r="I54" s="19"/>
      <c r="J54" s="1"/>
      <c r="K54" s="6"/>
      <c r="L54" s="6"/>
      <c r="M54" s="6"/>
      <c r="N54" s="6"/>
    </row>
    <row r="55" spans="1:14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  <c r="M55" s="6"/>
      <c r="N55" s="6"/>
    </row>
    <row r="56" spans="1:14" ht="15" customHeight="1">
      <c r="A56" s="1"/>
      <c r="B56" s="12" t="s">
        <v>79</v>
      </c>
      <c r="C56" s="12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0" customHeight="1">
      <c r="A57" s="1"/>
      <c r="B57" s="43" t="s">
        <v>69</v>
      </c>
      <c r="C57" s="43"/>
      <c r="D57" s="43"/>
      <c r="E57" s="43"/>
      <c r="F57" s="43"/>
      <c r="G57" s="43"/>
      <c r="H57" s="43"/>
      <c r="I57" s="43"/>
      <c r="J57" s="1"/>
      <c r="K57" s="1"/>
    </row>
    <row r="58" spans="1:14" ht="39.75" customHeight="1">
      <c r="A58" s="1"/>
      <c r="B58" s="43" t="s">
        <v>70</v>
      </c>
      <c r="C58" s="43"/>
      <c r="D58" s="43"/>
      <c r="E58" s="43"/>
      <c r="F58" s="43"/>
      <c r="G58" s="43"/>
      <c r="H58" s="43"/>
      <c r="I58" s="43"/>
      <c r="J58" s="1"/>
      <c r="K58" s="1"/>
      <c r="L58" s="1"/>
    </row>
    <row r="59" spans="1:14" ht="15" customHeight="1">
      <c r="A59" s="1"/>
      <c r="B59" s="43" t="s">
        <v>74</v>
      </c>
      <c r="C59" s="43"/>
      <c r="D59" s="43"/>
      <c r="E59" s="43"/>
      <c r="F59" s="43"/>
      <c r="G59" s="43"/>
      <c r="H59" s="43"/>
      <c r="I59" s="43"/>
      <c r="J59" s="1"/>
      <c r="K59" s="1"/>
    </row>
    <row r="60" spans="1:14">
      <c r="B60" s="36"/>
      <c r="C60" s="36"/>
      <c r="D60" s="36"/>
      <c r="E60" s="36"/>
      <c r="F60" s="36"/>
      <c r="G60" s="36"/>
      <c r="H60" s="36"/>
      <c r="I60" s="36"/>
      <c r="J60" s="1"/>
      <c r="K60" s="1"/>
    </row>
  </sheetData>
  <mergeCells count="8">
    <mergeCell ref="B59:I59"/>
    <mergeCell ref="B58:I58"/>
    <mergeCell ref="B57:I57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6 C46:E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2025-09-26T12:48:24Z</cp:lastPrinted>
  <dcterms:created xsi:type="dcterms:W3CDTF">2022-01-04T19:07:22Z</dcterms:created>
  <dcterms:modified xsi:type="dcterms:W3CDTF">2026-01-29T21:42:10Z</dcterms:modified>
</cp:coreProperties>
</file>