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n Hand\Minero\publicaciones DPEF\Archivos publicados\"/>
    </mc:Choice>
  </mc:AlternateContent>
  <xr:revisionPtr revIDLastSave="0" documentId="13_ncr:1_{1450D3B9-2524-4091-95A9-F8F210F6ACE9}" xr6:coauthVersionLast="36" xr6:coauthVersionMax="36" xr10:uidLastSave="{00000000-0000-0000-0000-000000000000}"/>
  <bookViews>
    <workbookView xWindow="0" yWindow="0" windowWidth="28800" windowHeight="11010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O29" i="14" l="1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3" i="13"/>
  <c r="I43" i="13" s="1"/>
  <c r="G43" i="13"/>
  <c r="H44" i="13"/>
  <c r="I44" i="13" s="1"/>
  <c r="G44" i="13"/>
  <c r="H45" i="13"/>
  <c r="I45" i="13" s="1"/>
  <c r="G45" i="13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G47" i="13"/>
  <c r="H46" i="13"/>
  <c r="I46" i="13" s="1"/>
  <c r="G46" i="13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<sst xmlns="http://schemas.openxmlformats.org/spreadsheetml/2006/main" count="122" uniqueCount="71">
  <si>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</si>
  <si>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</si>
  <si>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</si>
  <si>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</si>
  <si>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</si>
  <si>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</si>
  <si>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</si>
  <si>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</si>
  <si>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</si>
  <si>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</si>
  <si>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</si>
  <si>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</si>
  <si>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</si>
  <si>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</si>
  <si>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</si>
  <si>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</si>
  <si>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</si>
  <si>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</si>
  <si>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</si>
  <si>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</si>
  <si>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</si>
  <si>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</si>
  <si>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</si>
  <si>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</si>
  <si>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</si>
  <si>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</si>
  <si>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</si>
  <si>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</si>
  <si>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</si>
  <si>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</si>
  <si>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</si>
  <si>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</si>
  <si>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</si>
  <si>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</si>
  <si>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</si>
  <si>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</si>
  <si>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</si>
  <si>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</si>
  <si>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</si>
  <si>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</si>
  <si>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</si>
  <si>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</si>
  <si>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</si>
  <si>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</si>
  <si>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</si>
  <si>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</si>
  <si>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</si>
  <si>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</si>
  <si>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</si>
  <si>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</si>
  <si>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</si>
  <si>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</si>
  <si>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</si>
  <si>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</si>
  <si>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</si>
  <si>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</si>
  <si>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</si>
  <si>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</si>
  <si>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</si>
  <si>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</si>
  <si>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</si>
  <si>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</si>
  <si>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</si>
  <si>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</si>
  <si>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</si>
  <si>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</si>
  <si>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30 Nov.</t>
  </si>
  <si>
    <t>Al  30 Nov.</t>
  </si>
  <si>
    <t xml:space="preserve">INGRESOS AL 30 DE NOVIEMBRE DE 2023, VRS EJECUTADO  2022 (preliminar) </t>
  </si>
  <si>
    <t>COMPARATIVO ACUMULADO AL 30 DE NOVIEMBRE DE 2023, VRS EJECUTADO  2022 Y PRESUPUESTO 2023 (preliminar)</t>
  </si>
  <si>
    <t>Los ingresos de la Contribución de Conservación Vial, ya no ingresaran al Fondo General del Estado; las disposiciones vigentes establecen que los sujetos pasivos deberán enterar los fondos a la cuenta bancaria que el FOVIAL designe para tal fin (Reforma del Art. 26 inciso 4° de la Ley del FOVIAL, D.L. 728, del 26 de abril de 2023; D.O. # 86, Tomo 439, del 12 de mayo de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</si>
</sst>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  <numFmt numFmtId="174" formatCode="#,##0.0000000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7" fontId="10" fillId="0" borderId="0" applyFont="0" applyFill="0" applyBorder="0" applyAlignment="0" applyProtection="0"/>
    <xf numFmtId="169" fontId="14" fillId="0" borderId="0">
      <protection locked="0"/>
    </xf>
    <xf numFmtId="170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8" fontId="14" fillId="0" borderId="6">
      <protection locked="0"/>
    </xf>
  </cellStyleXfs>
  <cellXfs count="46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7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174" fontId="1" fillId="0" borderId="0" xfId="1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2"/>
  <sheetViews>
    <sheetView showGridLines="0" tabSelected="1" topLeftCell="A16" zoomScale="80" zoomScaleNormal="80" zoomScaleSheetLayoutView="70" workbookViewId="0">
      <selection activeCell="B53" sqref="B53:R53"/>
    </sheetView>
  </sheetViews>
  <sheetFormatPr defaultColWidth="11.42578125" defaultRowHeight="12.75" x14ac:dyDescent="0.2"/>
  <cols>
    <col min="1" max="1" width="1.7109375" style="2" customWidth="1"/>
    <col min="2" max="2" width="54" style="2" customWidth="1"/>
    <col min="3" max="3" width="15.28515625" style="2" customWidth="1"/>
    <col min="4" max="14" width="9.7109375" style="2" customWidth="1"/>
    <col min="15" max="15" width="7.7109375" style="2" hidden="1" customWidth="1"/>
    <col min="16" max="16" width="11.5703125" style="2" customWidth="1"/>
    <col min="17" max="17" width="10.85546875" style="2" customWidth="1"/>
    <col min="18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8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</row>
    <row r="3" spans="1:26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9" t="s">
        <v>1</v>
      </c>
      <c r="C5" s="25" t="s">
        <v>39</v>
      </c>
      <c r="D5" s="40" t="s">
        <v>41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 t="s">
        <v>2</v>
      </c>
      <c r="R5" s="42"/>
      <c r="S5" s="1"/>
      <c r="T5" s="1"/>
      <c r="U5" s="1"/>
      <c r="V5" s="1"/>
    </row>
    <row r="6" spans="1:26" ht="31.5" customHeight="1" x14ac:dyDescent="0.2">
      <c r="A6" s="1"/>
      <c r="B6" s="39"/>
      <c r="C6" s="23" t="s">
        <v>67</v>
      </c>
      <c r="D6" s="26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67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57</v>
      </c>
      <c r="C7" s="4">
        <f>+C8+C41</f>
        <v>6276.7555849399996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563.4510641600001</v>
      </c>
      <c r="L7" s="4">
        <f t="shared" si="0"/>
        <v>553.87247824999997</v>
      </c>
      <c r="M7" s="4">
        <f t="shared" si="0"/>
        <v>536.40438027999994</v>
      </c>
      <c r="N7" s="4">
        <f t="shared" si="0"/>
        <v>540.16400278999993</v>
      </c>
      <c r="O7" s="4">
        <f t="shared" si="0"/>
        <v>0</v>
      </c>
      <c r="P7" s="4">
        <f>SUM(D7:O7)</f>
        <v>6570.9484805800003</v>
      </c>
      <c r="Q7" s="5">
        <f t="shared" ref="Q7:Q47" si="1">+P7-C7</f>
        <v>294.19289564000064</v>
      </c>
      <c r="R7" s="5">
        <f t="shared" ref="R7:R47" si="2">IF(ISNUMBER(+Q7/C7*100), +Q7/C7*100, "")</f>
        <v>4.6870216891329353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6068.9840398199995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536.42662631000007</v>
      </c>
      <c r="L8" s="5">
        <f t="shared" si="3"/>
        <v>507.29357238</v>
      </c>
      <c r="M8" s="5">
        <f t="shared" si="3"/>
        <v>513.93868684999995</v>
      </c>
      <c r="N8" s="5">
        <f t="shared" si="3"/>
        <v>522.44093506999991</v>
      </c>
      <c r="O8" s="5">
        <f t="shared" si="3"/>
        <v>0</v>
      </c>
      <c r="P8" s="5">
        <f>SUM(D8:O8)</f>
        <v>6285.4013941499998</v>
      </c>
      <c r="Q8" s="5">
        <f t="shared" si="1"/>
        <v>216.41735433000031</v>
      </c>
      <c r="R8" s="5">
        <f t="shared" si="2"/>
        <v>3.5659568868534879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2771.77414933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283.66887008000003</v>
      </c>
      <c r="L9" s="8">
        <f t="shared" si="4"/>
        <v>263.17580982000004</v>
      </c>
      <c r="M9" s="8">
        <f t="shared" si="4"/>
        <v>266.90792709000004</v>
      </c>
      <c r="N9" s="8">
        <f t="shared" si="4"/>
        <v>274.39733633999998</v>
      </c>
      <c r="O9" s="8">
        <f t="shared" si="4"/>
        <v>0</v>
      </c>
      <c r="P9" s="8">
        <f>SUM(D9:O9)</f>
        <v>2901.2712410100003</v>
      </c>
      <c r="Q9" s="8">
        <f t="shared" si="1"/>
        <v>129.49709168000027</v>
      </c>
      <c r="R9" s="8">
        <f t="shared" si="2"/>
        <v>4.6719929079107194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1216.34005557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>
        <v>121.28735367</v>
      </c>
      <c r="L10" s="10">
        <v>115.59994498</v>
      </c>
      <c r="M10" s="10">
        <v>113.05991709</v>
      </c>
      <c r="N10" s="10">
        <v>120.13146551999999</v>
      </c>
      <c r="O10" s="10"/>
      <c r="P10" s="10">
        <f t="shared" ref="P10:P23" si="5">SUM(D10:O10)</f>
        <v>1341.0442377099998</v>
      </c>
      <c r="Q10" s="10">
        <f t="shared" si="1"/>
        <v>124.70418213999983</v>
      </c>
      <c r="R10" s="10">
        <f t="shared" si="2"/>
        <v>10.252411039901263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1555.43409376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>
        <v>162.38151641000002</v>
      </c>
      <c r="L11" s="10">
        <v>147.57586484000001</v>
      </c>
      <c r="M11" s="10">
        <v>153.84801000000002</v>
      </c>
      <c r="N11" s="10">
        <v>154.26587082</v>
      </c>
      <c r="O11" s="10"/>
      <c r="P11" s="10">
        <f t="shared" si="5"/>
        <v>1560.2270033</v>
      </c>
      <c r="Q11" s="10">
        <f t="shared" si="1"/>
        <v>4.7929095399999824</v>
      </c>
      <c r="R11" s="10">
        <f t="shared" si="2"/>
        <v>0.30813967362731071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2598.9129354899997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189.34430950999999</v>
      </c>
      <c r="L12" s="8">
        <f t="shared" si="6"/>
        <v>182.04946805</v>
      </c>
      <c r="M12" s="8">
        <f t="shared" si="6"/>
        <v>184.66852263999999</v>
      </c>
      <c r="N12" s="8">
        <f t="shared" si="6"/>
        <v>183.38758408999999</v>
      </c>
      <c r="O12" s="8">
        <f t="shared" si="6"/>
        <v>0</v>
      </c>
      <c r="P12" s="8">
        <f>SUM(D12:O12)</f>
        <v>2683.1266336899998</v>
      </c>
      <c r="Q12" s="8">
        <f t="shared" si="1"/>
        <v>84.213698200000181</v>
      </c>
      <c r="R12" s="8">
        <f t="shared" si="2"/>
        <v>3.2403431854142704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827.35705683999993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>
        <v>25.486120870000001</v>
      </c>
      <c r="L13" s="10">
        <v>22.7748925</v>
      </c>
      <c r="M13" s="10">
        <v>22.10447791</v>
      </c>
      <c r="N13" s="10">
        <v>15.174355100000001</v>
      </c>
      <c r="O13" s="10"/>
      <c r="P13" s="10">
        <f t="shared" si="5"/>
        <v>809.25301750999995</v>
      </c>
      <c r="Q13" s="10">
        <f t="shared" si="1"/>
        <v>-18.104039329999978</v>
      </c>
      <c r="R13" s="10">
        <f t="shared" si="2"/>
        <v>-2.1881773026927918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1179.07972232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>
        <v>107.46502986</v>
      </c>
      <c r="L14" s="10">
        <v>103.09218543999999</v>
      </c>
      <c r="M14" s="10">
        <v>103.86150692</v>
      </c>
      <c r="N14" s="10">
        <v>105.31521717</v>
      </c>
      <c r="O14" s="10"/>
      <c r="P14" s="10">
        <f t="shared" si="5"/>
        <v>1240.9699612300001</v>
      </c>
      <c r="Q14" s="10">
        <f t="shared" si="1"/>
        <v>61.890238910000107</v>
      </c>
      <c r="R14" s="10">
        <f t="shared" si="2"/>
        <v>5.249029199503374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592.47615632999998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>
        <v>56.39315878</v>
      </c>
      <c r="L15" s="10">
        <v>56.18239011</v>
      </c>
      <c r="M15" s="10">
        <v>58.702537810000003</v>
      </c>
      <c r="N15" s="10">
        <v>62.898011820000001</v>
      </c>
      <c r="O15" s="10"/>
      <c r="P15" s="10">
        <f t="shared" si="5"/>
        <v>632.90365494999992</v>
      </c>
      <c r="Q15" s="10">
        <f t="shared" si="1"/>
        <v>40.427498619999938</v>
      </c>
      <c r="R15" s="10">
        <f t="shared" si="2"/>
        <v>6.823481111952538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58</v>
      </c>
      <c r="C16" s="8">
        <v>291.22218705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>
        <v>28.85967277</v>
      </c>
      <c r="L16" s="8">
        <v>28.812290049999998</v>
      </c>
      <c r="M16" s="8">
        <v>29.326624500000001</v>
      </c>
      <c r="N16" s="8">
        <v>29.066674810000002</v>
      </c>
      <c r="O16" s="8"/>
      <c r="P16" s="8">
        <f t="shared" si="5"/>
        <v>292.21512835999999</v>
      </c>
      <c r="Q16" s="8">
        <f t="shared" si="1"/>
        <v>0.99294130999999197</v>
      </c>
      <c r="R16" s="8">
        <f t="shared" si="2"/>
        <v>0.34095661462411642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208.05623901999999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20.61594689</v>
      </c>
      <c r="L17" s="8">
        <f t="shared" si="7"/>
        <v>18.874639039999998</v>
      </c>
      <c r="M17" s="8">
        <f t="shared" si="7"/>
        <v>18.698654860000001</v>
      </c>
      <c r="N17" s="8">
        <f t="shared" si="7"/>
        <v>20.925556369999999</v>
      </c>
      <c r="O17" s="8">
        <f t="shared" si="7"/>
        <v>0</v>
      </c>
      <c r="P17" s="8">
        <f>SUM(D17:O17)</f>
        <v>212.63633125000001</v>
      </c>
      <c r="Q17" s="8">
        <f t="shared" si="1"/>
        <v>4.5800922300000195</v>
      </c>
      <c r="R17" s="8">
        <f t="shared" si="2"/>
        <v>2.2013722114623753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30.406187029999998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>
        <v>3.75132997</v>
      </c>
      <c r="L18" s="10">
        <v>2.5807107699999996</v>
      </c>
      <c r="M18" s="10">
        <v>2.8033548399999999</v>
      </c>
      <c r="N18" s="10">
        <v>3.9851277599999997</v>
      </c>
      <c r="O18" s="10"/>
      <c r="P18" s="10">
        <f t="shared" si="5"/>
        <v>31.066481419999999</v>
      </c>
      <c r="Q18" s="10">
        <f t="shared" si="1"/>
        <v>0.66029439000000067</v>
      </c>
      <c r="R18" s="10">
        <f t="shared" si="2"/>
        <v>2.1715790583953423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92.760026549999992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>
        <v>8.6541045299999997</v>
      </c>
      <c r="L19" s="10">
        <v>8.4429593199999999</v>
      </c>
      <c r="M19" s="10">
        <v>8.5023819199999995</v>
      </c>
      <c r="N19" s="10">
        <v>8.6304642200000004</v>
      </c>
      <c r="O19" s="10"/>
      <c r="P19" s="10">
        <f t="shared" si="5"/>
        <v>92.804598550000009</v>
      </c>
      <c r="Q19" s="10">
        <f t="shared" si="1"/>
        <v>4.4572000000016487E-2</v>
      </c>
      <c r="R19" s="10">
        <f t="shared" si="2"/>
        <v>4.8050870248501985E-2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25.379451169999999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>
        <v>2.34486704</v>
      </c>
      <c r="L20" s="10">
        <v>1.8216837399999999</v>
      </c>
      <c r="M20" s="10">
        <v>2.0357718300000003</v>
      </c>
      <c r="N20" s="10">
        <v>2.5052417899999999</v>
      </c>
      <c r="O20" s="10"/>
      <c r="P20" s="10">
        <f t="shared" si="5"/>
        <v>24.614233770000002</v>
      </c>
      <c r="Q20" s="10">
        <f t="shared" si="1"/>
        <v>-0.76521739999999738</v>
      </c>
      <c r="R20" s="10">
        <f t="shared" si="2"/>
        <v>-3.0151061773334535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58.085161319999997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>
        <v>5.8015240299999995</v>
      </c>
      <c r="L21" s="10">
        <v>5.8319428599999998</v>
      </c>
      <c r="M21" s="10">
        <v>5.2907756100000007</v>
      </c>
      <c r="N21" s="10">
        <v>5.7097941699999994</v>
      </c>
      <c r="O21" s="10"/>
      <c r="P21" s="10">
        <f t="shared" si="5"/>
        <v>62.728257879999994</v>
      </c>
      <c r="Q21" s="10">
        <f t="shared" si="1"/>
        <v>4.6430965599999965</v>
      </c>
      <c r="R21" s="10">
        <f t="shared" si="2"/>
        <v>7.9936019019048095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1.4254129499999999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>
        <v>6.4121319999999996E-2</v>
      </c>
      <c r="L22" s="10">
        <v>0.19734235</v>
      </c>
      <c r="M22" s="10">
        <v>6.6370659999999998E-2</v>
      </c>
      <c r="N22" s="10">
        <v>9.4928430000000008E-2</v>
      </c>
      <c r="O22" s="10"/>
      <c r="P22" s="10">
        <f t="shared" si="5"/>
        <v>0.96958476999999998</v>
      </c>
      <c r="Q22" s="10">
        <f t="shared" si="1"/>
        <v>-0.45582817999999992</v>
      </c>
      <c r="R22" s="10">
        <f t="shared" si="2"/>
        <v>-31.978675372634989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64.737907989999997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7.6753537299999994</v>
      </c>
      <c r="L24" s="8">
        <f t="shared" si="8"/>
        <v>8.0239755699999993</v>
      </c>
      <c r="M24" s="8">
        <f t="shared" si="8"/>
        <v>8.0887834499999993</v>
      </c>
      <c r="N24" s="8">
        <f t="shared" si="8"/>
        <v>9.249103400000001</v>
      </c>
      <c r="O24" s="8">
        <f t="shared" si="8"/>
        <v>0</v>
      </c>
      <c r="P24" s="8">
        <f>SUM(D24:O24)</f>
        <v>82.240004149999976</v>
      </c>
      <c r="Q24" s="8">
        <f t="shared" si="1"/>
        <v>17.502096159999979</v>
      </c>
      <c r="R24" s="8">
        <f t="shared" si="2"/>
        <v>27.035313162580898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42.587003089999996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>
        <v>4.3372806499999994</v>
      </c>
      <c r="L25" s="10">
        <v>4.46991681</v>
      </c>
      <c r="M25" s="10">
        <v>4.9589258900000006</v>
      </c>
      <c r="N25" s="10">
        <v>4.9924015800000001</v>
      </c>
      <c r="O25" s="10"/>
      <c r="P25" s="10">
        <f t="shared" ref="P25:P47" si="9">SUM(D25:O25)</f>
        <v>49.912731469999997</v>
      </c>
      <c r="Q25" s="10">
        <f t="shared" si="1"/>
        <v>7.325728380000001</v>
      </c>
      <c r="R25" s="10">
        <f t="shared" si="2"/>
        <v>17.201793618861576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0.44282390999999999</v>
      </c>
      <c r="O26" s="10"/>
      <c r="P26" s="10">
        <f t="shared" si="9"/>
        <v>0.44282390999999999</v>
      </c>
      <c r="Q26" s="10">
        <f t="shared" si="1"/>
        <v>0.44282390999999999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22.150892639999999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>
        <v>2.23723845</v>
      </c>
      <c r="L28" s="10">
        <v>2.3563590899999998</v>
      </c>
      <c r="M28" s="10">
        <v>2.0144093399999998</v>
      </c>
      <c r="N28" s="10">
        <v>2.29363223</v>
      </c>
      <c r="O28" s="10"/>
      <c r="P28" s="10">
        <f t="shared" si="9"/>
        <v>23.432889070000002</v>
      </c>
      <c r="Q28" s="10">
        <f t="shared" si="1"/>
        <v>1.2819964300000031</v>
      </c>
      <c r="R28" s="10">
        <f t="shared" si="2"/>
        <v>5.7875610289626831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62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>
        <v>1.10083463</v>
      </c>
      <c r="L32" s="10">
        <v>1.19769967</v>
      </c>
      <c r="M32" s="10">
        <v>1.11544822</v>
      </c>
      <c r="N32" s="10">
        <v>1.5202456799999999</v>
      </c>
      <c r="O32" s="10"/>
      <c r="P32" s="10">
        <f t="shared" ref="P32" si="11">SUM(D32:O32)</f>
        <v>8.4515428099999994</v>
      </c>
      <c r="Q32" s="10">
        <f t="shared" ref="Q32" si="12">+P32-C32</f>
        <v>8.4515428099999994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134.28062094000001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6.2624733300000006</v>
      </c>
      <c r="L33" s="8">
        <f t="shared" si="14"/>
        <v>6.3573898500000006</v>
      </c>
      <c r="M33" s="8">
        <f t="shared" si="14"/>
        <v>6.2481743099999996</v>
      </c>
      <c r="N33" s="8">
        <f t="shared" si="14"/>
        <v>5.4146800600000002</v>
      </c>
      <c r="O33" s="8">
        <f t="shared" si="14"/>
        <v>0</v>
      </c>
      <c r="P33" s="8">
        <f>SUM(D33:O33)</f>
        <v>113.91205569</v>
      </c>
      <c r="Q33" s="8">
        <f t="shared" si="1"/>
        <v>-20.368565250000003</v>
      </c>
      <c r="R33" s="8">
        <f t="shared" si="2"/>
        <v>-15.1686558398484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13.21533256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>
        <v>1.6524121299999999</v>
      </c>
      <c r="L34" s="10">
        <v>1.6897141499999999</v>
      </c>
      <c r="M34" s="10">
        <v>1.5807042899999999</v>
      </c>
      <c r="N34" s="10">
        <v>1.1055442</v>
      </c>
      <c r="O34" s="10"/>
      <c r="P34" s="10">
        <f t="shared" si="9"/>
        <v>15.984523820000001</v>
      </c>
      <c r="Q34" s="10">
        <f t="shared" si="1"/>
        <v>2.7691912600000013</v>
      </c>
      <c r="R34" s="10">
        <f t="shared" si="2"/>
        <v>20.954381945572479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99.034393940000001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/>
      <c r="P35" s="10">
        <f t="shared" si="9"/>
        <v>46.423878199999997</v>
      </c>
      <c r="Q35" s="10">
        <f t="shared" si="1"/>
        <v>-52.610515740000004</v>
      </c>
      <c r="R35" s="10">
        <f t="shared" si="2"/>
        <v>-53.123479275163831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20.793670600000002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>
        <v>4.6100612000000005</v>
      </c>
      <c r="L36" s="10">
        <v>4.6676757000000002</v>
      </c>
      <c r="M36" s="10">
        <v>4.4683986999999998</v>
      </c>
      <c r="N36" s="10">
        <v>4.3091358600000005</v>
      </c>
      <c r="O36" s="10"/>
      <c r="P36" s="10">
        <f t="shared" si="9"/>
        <v>50.711283760000008</v>
      </c>
      <c r="Q36" s="10">
        <f t="shared" si="1"/>
        <v>29.917613160000005</v>
      </c>
      <c r="R36" s="10">
        <f t="shared" si="2"/>
        <v>143.87846059271519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1.23722299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>
        <v>0</v>
      </c>
      <c r="L37" s="10">
        <v>0</v>
      </c>
      <c r="M37" s="10">
        <v>0.19907132</v>
      </c>
      <c r="N37" s="10">
        <v>0</v>
      </c>
      <c r="O37" s="10"/>
      <c r="P37" s="10">
        <f t="shared" si="9"/>
        <v>0.79236991000000012</v>
      </c>
      <c r="Q37" s="10">
        <f t="shared" si="1"/>
        <v>-0.4448530799999999</v>
      </c>
      <c r="R37" s="10">
        <f t="shared" si="2"/>
        <v>-35.95577220885621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207.77154512000001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27.024437850000002</v>
      </c>
      <c r="L41" s="5">
        <f t="shared" si="15"/>
        <v>46.578905869999993</v>
      </c>
      <c r="M41" s="5">
        <f t="shared" si="15"/>
        <v>22.465693430000002</v>
      </c>
      <c r="N41" s="5">
        <f t="shared" si="15"/>
        <v>17.72306772</v>
      </c>
      <c r="O41" s="5">
        <f t="shared" si="15"/>
        <v>0</v>
      </c>
      <c r="P41" s="5">
        <f>SUM(D41:O41)</f>
        <v>285.54708643000004</v>
      </c>
      <c r="Q41" s="5">
        <f t="shared" si="1"/>
        <v>77.775541310000023</v>
      </c>
      <c r="R41" s="5">
        <f t="shared" si="2"/>
        <v>37.433201579687044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59</v>
      </c>
      <c r="C42" s="8">
        <v>47.726089639999998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>
        <v>4.2800235500000001</v>
      </c>
      <c r="L42" s="8">
        <v>13.267016610000001</v>
      </c>
      <c r="M42" s="8">
        <v>4.56536805</v>
      </c>
      <c r="N42" s="8">
        <v>4.8409291700000008</v>
      </c>
      <c r="O42" s="8"/>
      <c r="P42" s="8">
        <f t="shared" si="9"/>
        <v>57.128392089999998</v>
      </c>
      <c r="Q42" s="8">
        <f t="shared" si="1"/>
        <v>9.4023024500000005</v>
      </c>
      <c r="R42" s="8">
        <f t="shared" si="2"/>
        <v>19.700550623195788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60</v>
      </c>
      <c r="C43" s="8">
        <v>15.431530720000001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>
        <v>1.20565013</v>
      </c>
      <c r="L43" s="8">
        <v>1.2136555</v>
      </c>
      <c r="M43" s="8">
        <v>1.4567786200000001</v>
      </c>
      <c r="N43" s="8">
        <v>0.94339333999999997</v>
      </c>
      <c r="O43" s="8"/>
      <c r="P43" s="8">
        <f t="shared" si="9"/>
        <v>13.824963830000002</v>
      </c>
      <c r="Q43" s="8">
        <f t="shared" si="1"/>
        <v>-1.6065668899999999</v>
      </c>
      <c r="R43" s="8">
        <f t="shared" si="2"/>
        <v>-10.410936666949135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63</v>
      </c>
      <c r="C44" s="10">
        <v>5.9108673600000001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>
        <v>0.46396030999999999</v>
      </c>
      <c r="L44" s="10">
        <v>0.45433076999999999</v>
      </c>
      <c r="M44" s="10">
        <v>0.49470472999999998</v>
      </c>
      <c r="N44" s="10">
        <v>0.50896346000000003</v>
      </c>
      <c r="O44" s="10"/>
      <c r="P44" s="10">
        <f t="shared" si="9"/>
        <v>5.7833945399999998</v>
      </c>
      <c r="Q44" s="10">
        <f t="shared" si="1"/>
        <v>-0.12747282000000038</v>
      </c>
      <c r="R44" s="10">
        <f t="shared" si="2"/>
        <v>-2.1565840042805555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64</v>
      </c>
      <c r="C45" s="8">
        <v>115.08096545000001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>
        <v>7.3047300499999999</v>
      </c>
      <c r="L45" s="8">
        <v>27.874462699999999</v>
      </c>
      <c r="M45" s="8">
        <v>12.419937970000001</v>
      </c>
      <c r="N45" s="8">
        <v>7.8646699099999999</v>
      </c>
      <c r="O45" s="8"/>
      <c r="P45" s="8">
        <f t="shared" si="9"/>
        <v>139.19842869999999</v>
      </c>
      <c r="Q45" s="8">
        <f t="shared" si="1"/>
        <v>24.117463249999986</v>
      </c>
      <c r="R45" s="8">
        <f t="shared" si="2"/>
        <v>20.956952486185443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61</v>
      </c>
      <c r="C46" s="8">
        <v>11.293045190000001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>
        <v>10</v>
      </c>
      <c r="L46" s="8">
        <v>0</v>
      </c>
      <c r="M46" s="8">
        <v>0</v>
      </c>
      <c r="N46" s="8">
        <v>0</v>
      </c>
      <c r="O46" s="8"/>
      <c r="P46" s="8">
        <f t="shared" si="9"/>
        <v>29.898806390000001</v>
      </c>
      <c r="Q46" s="8">
        <f t="shared" si="1"/>
        <v>18.6057612</v>
      </c>
      <c r="R46" s="8">
        <f t="shared" si="2"/>
        <v>164.7541552076265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65</v>
      </c>
      <c r="C47" s="8">
        <v>18.239914120000002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>
        <v>4.2340341200000005</v>
      </c>
      <c r="L47" s="8">
        <v>4.2237710599999998</v>
      </c>
      <c r="M47" s="8">
        <v>4.0236087899999999</v>
      </c>
      <c r="N47" s="8">
        <v>4.0740752999999996</v>
      </c>
      <c r="O47" s="8"/>
      <c r="P47" s="8">
        <f t="shared" si="9"/>
        <v>45.496495419999988</v>
      </c>
      <c r="Q47" s="8">
        <f t="shared" si="1"/>
        <v>27.256581299999986</v>
      </c>
      <c r="R47" s="8">
        <f t="shared" si="2"/>
        <v>149.4337150968997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"/>
      <c r="T52" s="1"/>
      <c r="U52" s="1"/>
      <c r="V52" s="1"/>
    </row>
    <row r="53" spans="1:26" ht="36" customHeight="1" x14ac:dyDescent="0.2">
      <c r="A53" s="1"/>
      <c r="B53" s="36" t="s">
        <v>70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"/>
      <c r="T53" s="1"/>
      <c r="U53" s="1"/>
    </row>
    <row r="54" spans="1:26" ht="24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4"/>
  <sheetViews>
    <sheetView showGridLines="0" zoomScale="80" zoomScaleNormal="80" zoomScaleSheetLayoutView="50" workbookViewId="0">
      <selection activeCell="D6" sqref="D6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4.5703125" style="2" customWidth="1"/>
    <col min="4" max="4" width="14.7109375" style="2" customWidth="1"/>
    <col min="5" max="5" width="15.5703125" style="2" customWidth="1"/>
    <col min="6" max="6" width="14.42578125" style="2" customWidth="1"/>
    <col min="7" max="7" width="11" style="2" customWidth="1"/>
    <col min="8" max="8" width="13.5703125" style="2" customWidth="1"/>
    <col min="9" max="9" width="11.57031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8" t="s">
        <v>69</v>
      </c>
      <c r="C2" s="38"/>
      <c r="D2" s="38"/>
      <c r="E2" s="38"/>
      <c r="F2" s="38"/>
      <c r="G2" s="38"/>
      <c r="H2" s="38"/>
      <c r="I2" s="38"/>
      <c r="J2" s="1"/>
      <c r="K2" s="1"/>
    </row>
    <row r="3" spans="1:19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9" t="s">
        <v>1</v>
      </c>
      <c r="C5" s="16" t="s">
        <v>39</v>
      </c>
      <c r="D5" s="16" t="s">
        <v>40</v>
      </c>
      <c r="E5" s="16" t="s">
        <v>41</v>
      </c>
      <c r="F5" s="43" t="s">
        <v>42</v>
      </c>
      <c r="G5" s="44"/>
      <c r="H5" s="45" t="s">
        <v>43</v>
      </c>
      <c r="I5" s="45"/>
      <c r="J5" s="1"/>
      <c r="K5" s="1"/>
      <c r="L5" s="1"/>
      <c r="M5" s="1"/>
    </row>
    <row r="6" spans="1:19" ht="30.75" customHeight="1" x14ac:dyDescent="0.2">
      <c r="A6" s="1"/>
      <c r="B6" s="39"/>
      <c r="C6" s="23" t="s">
        <v>66</v>
      </c>
      <c r="D6" s="23" t="s">
        <v>66</v>
      </c>
      <c r="E6" s="23" t="s">
        <v>66</v>
      </c>
      <c r="F6" s="17" t="s">
        <v>44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6276.7555849399996</v>
      </c>
      <c r="D7" s="4">
        <f>+D8+D41</f>
        <v>6454.2619288199994</v>
      </c>
      <c r="E7" s="4">
        <f>+E8+E41</f>
        <v>6570.9484805800003</v>
      </c>
      <c r="F7" s="5">
        <f t="shared" ref="F7:F41" si="0">+E7-D7</f>
        <v>116.68655176000084</v>
      </c>
      <c r="G7" s="5">
        <f t="shared" ref="G7:G47" si="1">IF(ISNUMBER(+F7/D7*100), +F7/D7*100, "")</f>
        <v>1.8078992307232575</v>
      </c>
      <c r="H7" s="5">
        <f t="shared" ref="H7:H47" si="2">+E7-C7</f>
        <v>294.19289564000064</v>
      </c>
      <c r="I7" s="5">
        <f t="shared" ref="I7:I47" si="3">IF(ISNUMBER(+H7/C7*100), +H7/C7*100, "")</f>
        <v>4.6870216891329353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6068.9840398199995</v>
      </c>
      <c r="D8" s="5">
        <f>+D9+D12+D16+D17+D24+D33</f>
        <v>6019.8805700699995</v>
      </c>
      <c r="E8" s="5">
        <f>+E9+E12+E16+E17+E24+E33</f>
        <v>6285.4013941499998</v>
      </c>
      <c r="F8" s="5">
        <f t="shared" si="0"/>
        <v>265.52082408000024</v>
      </c>
      <c r="G8" s="5">
        <f t="shared" si="1"/>
        <v>4.4107324221701747</v>
      </c>
      <c r="H8" s="5">
        <f t="shared" si="2"/>
        <v>216.41735433000031</v>
      </c>
      <c r="I8" s="5">
        <f t="shared" si="3"/>
        <v>3.5659568868534879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2771.77414933</v>
      </c>
      <c r="D9" s="8">
        <f>SUM(D10:D11)</f>
        <v>2699.0622549899999</v>
      </c>
      <c r="E9" s="8">
        <f>SUM(E10:E11)</f>
        <v>2901.2712410100003</v>
      </c>
      <c r="F9" s="8">
        <f t="shared" si="0"/>
        <v>202.20898602000034</v>
      </c>
      <c r="G9" s="8">
        <f t="shared" si="1"/>
        <v>7.4918237119636037</v>
      </c>
      <c r="H9" s="8">
        <f t="shared" si="2"/>
        <v>129.49709168000027</v>
      </c>
      <c r="I9" s="8">
        <f t="shared" si="3"/>
        <v>4.6719929079107194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1216.34005557</v>
      </c>
      <c r="D10" s="10">
        <v>1192.7238357399999</v>
      </c>
      <c r="E10" s="10">
        <v>1341.0442377100001</v>
      </c>
      <c r="F10" s="10">
        <f>+E10-D10</f>
        <v>148.32040197000015</v>
      </c>
      <c r="G10" s="10">
        <f>IF(ISNUMBER(+F10/D10*100), +F10/D10*100, "")</f>
        <v>12.435435389616234</v>
      </c>
      <c r="H10" s="10">
        <f>+E10-C10</f>
        <v>124.70418214000006</v>
      </c>
      <c r="I10" s="10">
        <f>IF(ISNUMBER(+H10/C10*100), +H10/C10*100, "")</f>
        <v>10.252411039901281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1555.43409376</v>
      </c>
      <c r="D11" s="10">
        <v>1506.33841925</v>
      </c>
      <c r="E11" s="10">
        <v>1560.2270033</v>
      </c>
      <c r="F11" s="10">
        <f>+E11-D11</f>
        <v>53.888584049999963</v>
      </c>
      <c r="G11" s="10">
        <f>IF(ISNUMBER(+F11/D11*100), +F11/D11*100, "")</f>
        <v>3.577455328851725</v>
      </c>
      <c r="H11" s="10">
        <f>+E11-C11</f>
        <v>4.7929095399999824</v>
      </c>
      <c r="I11" s="10">
        <f>IF(ISNUMBER(+H11/C11*100), +H11/C11*100, "")</f>
        <v>0.30813967362731071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2598.9129354899997</v>
      </c>
      <c r="D12" s="8">
        <f>SUM(D13:D15)</f>
        <v>2598.6635821199998</v>
      </c>
      <c r="E12" s="8">
        <f>SUM(E13:E15)</f>
        <v>2683.1266336900003</v>
      </c>
      <c r="F12" s="8">
        <f t="shared" si="0"/>
        <v>84.463051570000516</v>
      </c>
      <c r="G12" s="8">
        <f t="shared" si="1"/>
        <v>3.2502495571625794</v>
      </c>
      <c r="H12" s="8">
        <f t="shared" si="2"/>
        <v>84.213698200000636</v>
      </c>
      <c r="I12" s="8">
        <f t="shared" si="3"/>
        <v>3.2403431854142877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827.35705683999993</v>
      </c>
      <c r="D13" s="10">
        <v>756.13785877000009</v>
      </c>
      <c r="E13" s="10">
        <v>809.25301751000006</v>
      </c>
      <c r="F13" s="10">
        <f t="shared" si="0"/>
        <v>53.11515873999997</v>
      </c>
      <c r="G13" s="10">
        <f t="shared" si="1"/>
        <v>7.024533704264158</v>
      </c>
      <c r="H13" s="10">
        <f t="shared" si="2"/>
        <v>-18.104039329999864</v>
      </c>
      <c r="I13" s="10">
        <f t="shared" si="3"/>
        <v>-2.188177302692778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1179.07972232</v>
      </c>
      <c r="D14" s="10">
        <v>1220.6855981799999</v>
      </c>
      <c r="E14" s="10">
        <v>1240.9699612300001</v>
      </c>
      <c r="F14" s="10">
        <f t="shared" si="0"/>
        <v>20.284363050000138</v>
      </c>
      <c r="G14" s="10">
        <f t="shared" si="1"/>
        <v>1.6617188799674072</v>
      </c>
      <c r="H14" s="10">
        <f t="shared" si="2"/>
        <v>61.890238910000107</v>
      </c>
      <c r="I14" s="10">
        <f t="shared" si="3"/>
        <v>5.249029199503374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592.47615632999998</v>
      </c>
      <c r="D15" s="10">
        <v>621.84012516999996</v>
      </c>
      <c r="E15" s="10">
        <v>632.90365495000003</v>
      </c>
      <c r="F15" s="10">
        <f t="shared" si="0"/>
        <v>11.063529780000067</v>
      </c>
      <c r="G15" s="10">
        <f t="shared" si="1"/>
        <v>1.7791598406383791</v>
      </c>
      <c r="H15" s="10">
        <f t="shared" si="2"/>
        <v>40.427498620000051</v>
      </c>
      <c r="I15" s="10">
        <f t="shared" si="3"/>
        <v>6.8234811119525567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291.22218705</v>
      </c>
      <c r="D16" s="8">
        <v>314.83949631000002</v>
      </c>
      <c r="E16" s="8">
        <v>292.21512835999999</v>
      </c>
      <c r="F16" s="8">
        <f t="shared" si="0"/>
        <v>-22.624367950000021</v>
      </c>
      <c r="G16" s="8">
        <f t="shared" si="1"/>
        <v>-7.18600055430257</v>
      </c>
      <c r="H16" s="8">
        <f t="shared" si="2"/>
        <v>0.99294130999999197</v>
      </c>
      <c r="I16" s="8">
        <f t="shared" si="3"/>
        <v>0.34095661462411642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208.05623901999999</v>
      </c>
      <c r="D17" s="8">
        <f>SUM(D18:D23)</f>
        <v>231.80340617000002</v>
      </c>
      <c r="E17" s="8">
        <f>SUM(E18:E23)</f>
        <v>212.63633124999998</v>
      </c>
      <c r="F17" s="8">
        <f t="shared" si="0"/>
        <v>-19.167074920000033</v>
      </c>
      <c r="G17" s="8">
        <f t="shared" si="1"/>
        <v>-8.2686769951703312</v>
      </c>
      <c r="H17" s="8">
        <f t="shared" si="2"/>
        <v>4.5800922299999911</v>
      </c>
      <c r="I17" s="8">
        <f t="shared" si="3"/>
        <v>2.2013722114623619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30.406187029999998</v>
      </c>
      <c r="D18" s="10">
        <v>33.897982040000002</v>
      </c>
      <c r="E18" s="10">
        <v>31.066481419999999</v>
      </c>
      <c r="F18" s="10">
        <f t="shared" si="0"/>
        <v>-2.8315006200000035</v>
      </c>
      <c r="G18" s="10">
        <f t="shared" si="1"/>
        <v>-8.3530064316477617</v>
      </c>
      <c r="H18" s="10">
        <f t="shared" si="2"/>
        <v>0.66029439000000067</v>
      </c>
      <c r="I18" s="10">
        <f t="shared" si="3"/>
        <v>2.1715790583953423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92.760026549999992</v>
      </c>
      <c r="D19" s="10">
        <v>103.37513087000001</v>
      </c>
      <c r="E19" s="10">
        <v>92.804598549999994</v>
      </c>
      <c r="F19" s="10">
        <f t="shared" si="0"/>
        <v>-10.570532320000012</v>
      </c>
      <c r="G19" s="10">
        <f t="shared" si="1"/>
        <v>-10.225411306412804</v>
      </c>
      <c r="H19" s="10">
        <f t="shared" si="2"/>
        <v>4.4572000000002276E-2</v>
      </c>
      <c r="I19" s="10">
        <f t="shared" si="3"/>
        <v>4.8050870248486664E-2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25.379451169999999</v>
      </c>
      <c r="D20" s="10">
        <v>28.338530809999998</v>
      </c>
      <c r="E20" s="10">
        <v>24.614233769999998</v>
      </c>
      <c r="F20" s="10">
        <f t="shared" si="0"/>
        <v>-3.7242970399999997</v>
      </c>
      <c r="G20" s="10">
        <f t="shared" si="1"/>
        <v>-13.142166984485248</v>
      </c>
      <c r="H20" s="10">
        <f t="shared" si="2"/>
        <v>-0.76521740000000094</v>
      </c>
      <c r="I20" s="10">
        <f t="shared" si="3"/>
        <v>-3.0151061773334673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58.085161319999997</v>
      </c>
      <c r="D21" s="10">
        <v>64.600905330000003</v>
      </c>
      <c r="E21" s="10">
        <v>62.728257879999994</v>
      </c>
      <c r="F21" s="10">
        <f t="shared" si="0"/>
        <v>-1.8726474500000094</v>
      </c>
      <c r="G21" s="10">
        <f t="shared" si="1"/>
        <v>-2.8987944370655296</v>
      </c>
      <c r="H21" s="10">
        <f t="shared" si="2"/>
        <v>4.6430965599999965</v>
      </c>
      <c r="I21" s="10">
        <f t="shared" si="3"/>
        <v>7.9936019019048095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1.4254129499999999</v>
      </c>
      <c r="D22" s="10">
        <v>1.5908571199999999</v>
      </c>
      <c r="E22" s="10">
        <v>0.9695847700000001</v>
      </c>
      <c r="F22" s="10">
        <f t="shared" si="0"/>
        <v>-0.62127234999999981</v>
      </c>
      <c r="G22" s="10">
        <f t="shared" si="1"/>
        <v>-39.052680607797122</v>
      </c>
      <c r="H22" s="10">
        <f t="shared" si="2"/>
        <v>-0.45582817999999981</v>
      </c>
      <c r="I22" s="10">
        <f t="shared" si="3"/>
        <v>-31.978675372634985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64.737907989999997</v>
      </c>
      <c r="D24" s="8">
        <f t="shared" ref="D24:E24" si="4">SUM(D25:D29,D32)</f>
        <v>67.193652439999994</v>
      </c>
      <c r="E24" s="8">
        <f t="shared" si="4"/>
        <v>82.240004150000004</v>
      </c>
      <c r="F24" s="8">
        <f t="shared" si="0"/>
        <v>15.04635171000001</v>
      </c>
      <c r="G24" s="8">
        <f t="shared" si="1"/>
        <v>22.39251947709722</v>
      </c>
      <c r="H24" s="8">
        <f t="shared" si="2"/>
        <v>17.502096160000008</v>
      </c>
      <c r="I24" s="8">
        <f t="shared" si="3"/>
        <v>27.035313162580941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42.587003089999996</v>
      </c>
      <c r="D25" s="10">
        <v>43.54502274</v>
      </c>
      <c r="E25" s="10">
        <v>49.912731469999997</v>
      </c>
      <c r="F25" s="10">
        <f t="shared" si="0"/>
        <v>6.3677087299999968</v>
      </c>
      <c r="G25" s="10">
        <f t="shared" si="1"/>
        <v>14.62327570253095</v>
      </c>
      <c r="H25" s="10">
        <f t="shared" si="2"/>
        <v>7.325728380000001</v>
      </c>
      <c r="I25" s="10">
        <f t="shared" si="3"/>
        <v>17.201793618861576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/>
      <c r="D26" s="10"/>
      <c r="E26" s="10">
        <v>0.44282390999999999</v>
      </c>
      <c r="F26" s="10">
        <f t="shared" si="0"/>
        <v>0.44282390999999999</v>
      </c>
      <c r="G26" s="10" t="str">
        <f t="shared" si="1"/>
        <v/>
      </c>
      <c r="H26" s="10">
        <f t="shared" si="2"/>
        <v>0.44282390999999999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22.150892639999999</v>
      </c>
      <c r="D28" s="10">
        <v>23.648629700000001</v>
      </c>
      <c r="E28" s="10">
        <v>23.432889070000002</v>
      </c>
      <c r="F28" s="10">
        <f t="shared" si="0"/>
        <v>-0.2157406299999991</v>
      </c>
      <c r="G28" s="10">
        <f t="shared" si="1"/>
        <v>-0.91227539496717258</v>
      </c>
      <c r="H28" s="10">
        <f t="shared" si="2"/>
        <v>1.2819964300000031</v>
      </c>
      <c r="I28" s="10">
        <f t="shared" si="3"/>
        <v>5.7875610289626831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62</v>
      </c>
      <c r="C32" s="10">
        <v>0</v>
      </c>
      <c r="D32" s="10">
        <v>0</v>
      </c>
      <c r="E32" s="10">
        <v>8.4515428100000012</v>
      </c>
      <c r="F32" s="10">
        <f t="shared" ref="F32" si="5">+E32-D32</f>
        <v>8.4515428100000012</v>
      </c>
      <c r="G32" s="10" t="str">
        <f t="shared" ref="G32" si="6">IF(ISNUMBER(+F32/D32*100), +F32/D32*100, "")</f>
        <v/>
      </c>
      <c r="H32" s="10">
        <f t="shared" ref="H32" si="7">+E32-C32</f>
        <v>8.4515428100000012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134.28062094000001</v>
      </c>
      <c r="D33" s="8">
        <f>SUM(D34:D40)</f>
        <v>108.31817803999999</v>
      </c>
      <c r="E33" s="8">
        <f>SUM(E34:E40)</f>
        <v>113.91205569</v>
      </c>
      <c r="F33" s="8">
        <f t="shared" si="0"/>
        <v>5.5938776500000102</v>
      </c>
      <c r="G33" s="8">
        <f t="shared" si="1"/>
        <v>5.1643018293146419</v>
      </c>
      <c r="H33" s="8">
        <f t="shared" si="2"/>
        <v>-20.368565250000003</v>
      </c>
      <c r="I33" s="8">
        <f t="shared" si="3"/>
        <v>-15.1686558398484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13.21533256</v>
      </c>
      <c r="D34" s="10">
        <v>12.265544459999999</v>
      </c>
      <c r="E34" s="10">
        <v>15.98452382</v>
      </c>
      <c r="F34" s="10">
        <f t="shared" si="0"/>
        <v>3.7189793600000005</v>
      </c>
      <c r="G34" s="10">
        <f t="shared" si="1"/>
        <v>30.32054037330521</v>
      </c>
      <c r="H34" s="10">
        <f t="shared" si="2"/>
        <v>2.7691912599999995</v>
      </c>
      <c r="I34" s="10">
        <f t="shared" si="3"/>
        <v>20.954381945572464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99.034393940000001</v>
      </c>
      <c r="D35" s="10">
        <v>96.052633579999991</v>
      </c>
      <c r="E35" s="10">
        <v>46.423878199999997</v>
      </c>
      <c r="F35" s="10">
        <f t="shared" si="0"/>
        <v>-49.628755379999994</v>
      </c>
      <c r="G35" s="10">
        <f t="shared" si="1"/>
        <v>-51.668292195929602</v>
      </c>
      <c r="H35" s="10">
        <f t="shared" si="2"/>
        <v>-52.610515740000004</v>
      </c>
      <c r="I35" s="10">
        <f t="shared" si="3"/>
        <v>-53.123479275163831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20.793670600000002</v>
      </c>
      <c r="D36" s="10">
        <v>0</v>
      </c>
      <c r="E36" s="10">
        <v>50.711283760000001</v>
      </c>
      <c r="F36" s="10">
        <f t="shared" si="0"/>
        <v>50.711283760000001</v>
      </c>
      <c r="G36" s="10" t="str">
        <f t="shared" si="1"/>
        <v/>
      </c>
      <c r="H36" s="10">
        <f t="shared" si="2"/>
        <v>29.917613159999998</v>
      </c>
      <c r="I36" s="10">
        <f t="shared" si="3"/>
        <v>143.87846059271513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1.23722299</v>
      </c>
      <c r="D37" s="10">
        <v>0</v>
      </c>
      <c r="E37" s="10">
        <v>0.79236991000000001</v>
      </c>
      <c r="F37" s="10">
        <f t="shared" si="0"/>
        <v>0.79236991000000001</v>
      </c>
      <c r="G37" s="10" t="str">
        <f t="shared" si="1"/>
        <v/>
      </c>
      <c r="H37" s="10">
        <f t="shared" si="2"/>
        <v>-0.44485308000000001</v>
      </c>
      <c r="I37" s="10">
        <f t="shared" si="3"/>
        <v>-35.955772208856224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207.77154512000001</v>
      </c>
      <c r="D41" s="5">
        <v>434.38135875</v>
      </c>
      <c r="E41" s="5">
        <f>SUM(E42:E43,E45:E47)</f>
        <v>285.54708643000004</v>
      </c>
      <c r="F41" s="5">
        <f t="shared" si="0"/>
        <v>-148.83427231999997</v>
      </c>
      <c r="G41" s="5">
        <f t="shared" si="1"/>
        <v>-34.263503560165141</v>
      </c>
      <c r="H41" s="5">
        <f t="shared" si="2"/>
        <v>77.775541310000023</v>
      </c>
      <c r="I41" s="5">
        <f t="shared" si="3"/>
        <v>37.433201579687044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59</v>
      </c>
      <c r="C42" s="8">
        <v>47.726089639999998</v>
      </c>
      <c r="D42" s="8"/>
      <c r="E42" s="8">
        <v>57.128392089999998</v>
      </c>
      <c r="F42" s="8">
        <v>46.18739411</v>
      </c>
      <c r="G42" s="8" t="str">
        <f t="shared" ref="G42" si="9">IF(ISNUMBER(+F42/D42*100), +F42/D42*100, "")</f>
        <v/>
      </c>
      <c r="H42" s="8">
        <f t="shared" ref="H42" si="10">+E42-C42</f>
        <v>9.4023024500000005</v>
      </c>
      <c r="I42" s="8">
        <f t="shared" ref="I42" si="11">IF(ISNUMBER(+H42/C42*100), +H42/C42*100, "")</f>
        <v>19.700550623195788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60</v>
      </c>
      <c r="C43" s="8">
        <v>15.431530720000001</v>
      </c>
      <c r="D43" s="8"/>
      <c r="E43" s="8">
        <v>13.82496383</v>
      </c>
      <c r="F43" s="8">
        <v>10.65387778</v>
      </c>
      <c r="G43" s="8" t="str">
        <f t="shared" si="1"/>
        <v/>
      </c>
      <c r="H43" s="8">
        <f t="shared" si="2"/>
        <v>-1.6065668900000016</v>
      </c>
      <c r="I43" s="8">
        <f t="shared" si="3"/>
        <v>-10.410936666949146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63</v>
      </c>
      <c r="C44" s="10">
        <v>5.9108673600000001</v>
      </c>
      <c r="D44" s="10"/>
      <c r="E44" s="10">
        <v>5.7833945400000006</v>
      </c>
      <c r="F44" s="10">
        <v>4.6376688599999998</v>
      </c>
      <c r="G44" s="10" t="str">
        <f t="shared" ref="G44" si="12">IF(ISNUMBER(+F44/D44*100), +F44/D44*100, "")</f>
        <v/>
      </c>
      <c r="H44" s="10">
        <f t="shared" ref="H44" si="13">+E44-C44</f>
        <v>-0.12747281999999949</v>
      </c>
      <c r="I44" s="10">
        <f t="shared" ref="I44" si="14">IF(ISNUMBER(+H44/C44*100), +H44/C44*100, "")</f>
        <v>-2.1565840042805409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64</v>
      </c>
      <c r="C45" s="8">
        <v>115.08096545000001</v>
      </c>
      <c r="D45" s="8"/>
      <c r="E45" s="8">
        <v>139.19842869999999</v>
      </c>
      <c r="F45" s="8">
        <v>95.325651820000004</v>
      </c>
      <c r="G45" s="8" t="str">
        <f t="shared" ref="G45" si="15">IF(ISNUMBER(+F45/D45*100), +F45/D45*100, "")</f>
        <v/>
      </c>
      <c r="H45" s="8">
        <f t="shared" ref="H45" si="16">+E45-C45</f>
        <v>24.117463249999986</v>
      </c>
      <c r="I45" s="8">
        <f t="shared" ref="I45" si="17">IF(ISNUMBER(+H45/C45*100), +H45/C45*100, "")</f>
        <v>20.956952486185443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61</v>
      </c>
      <c r="C46" s="8">
        <v>11.293045190000001</v>
      </c>
      <c r="D46" s="8"/>
      <c r="E46" s="8">
        <v>29.898806390000001</v>
      </c>
      <c r="F46" s="8">
        <v>29.898806390000001</v>
      </c>
      <c r="G46" s="8" t="str">
        <f t="shared" si="1"/>
        <v/>
      </c>
      <c r="H46" s="8">
        <f t="shared" si="2"/>
        <v>18.6057612</v>
      </c>
      <c r="I46" s="8">
        <f t="shared" si="3"/>
        <v>164.7541552076265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65</v>
      </c>
      <c r="C47" s="8">
        <v>18.239914120000002</v>
      </c>
      <c r="D47" s="8"/>
      <c r="E47" s="8">
        <v>45.496495420000002</v>
      </c>
      <c r="F47" s="8">
        <v>37.398811329999994</v>
      </c>
      <c r="G47" s="8" t="str">
        <f t="shared" si="1"/>
        <v/>
      </c>
      <c r="H47" s="8">
        <f t="shared" si="2"/>
        <v>27.256581300000001</v>
      </c>
      <c r="I47" s="8">
        <f t="shared" si="3"/>
        <v>149.43371509689979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36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1"/>
      <c r="K52" s="1"/>
    </row>
    <row r="53" spans="1:14" ht="34.5" hidden="1" customHeight="1" x14ac:dyDescent="0.2">
      <c r="A53" s="13"/>
      <c r="B53" s="36"/>
      <c r="C53" s="36"/>
      <c r="D53" s="36"/>
      <c r="E53" s="36"/>
      <c r="F53" s="36"/>
      <c r="G53" s="36"/>
      <c r="H53" s="36"/>
      <c r="I53" s="36"/>
      <c r="J53" s="1"/>
      <c r="K53" s="1"/>
    </row>
    <row r="54" spans="1:14" ht="25.5" hidden="1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2023-12-04T16:14:44Z</dcterms:modified>
</cp:coreProperties>
</file>